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atia 1\Documents\Received Files\Popi\"/>
    </mc:Choice>
  </mc:AlternateContent>
  <bookViews>
    <workbookView xWindow="-105" yWindow="-105" windowWidth="15135" windowHeight="9240" tabRatio="900"/>
  </bookViews>
  <sheets>
    <sheet name="dec" sheetId="159" r:id="rId1"/>
  </sheets>
  <calcPr calcId="152511"/>
</workbook>
</file>

<file path=xl/calcChain.xml><?xml version="1.0" encoding="utf-8"?>
<calcChain xmlns="http://schemas.openxmlformats.org/spreadsheetml/2006/main">
  <c r="AM98" i="159" l="1"/>
  <c r="AS98" i="159"/>
  <c r="R98" i="159"/>
  <c r="Q6" i="159"/>
  <c r="Q7" i="159"/>
  <c r="Q8" i="159"/>
  <c r="Q9" i="159"/>
  <c r="Q10" i="159"/>
  <c r="Q11" i="159"/>
  <c r="Q12" i="159"/>
  <c r="Q13" i="159"/>
  <c r="Q14" i="159"/>
  <c r="Q15" i="159"/>
  <c r="Q16" i="159"/>
  <c r="Q17" i="159"/>
  <c r="Q18" i="159"/>
  <c r="Q19" i="159"/>
  <c r="Q20" i="159"/>
  <c r="Q21" i="159"/>
  <c r="Q22" i="159"/>
  <c r="Q23" i="159"/>
  <c r="Q24" i="159"/>
  <c r="Q25" i="159"/>
  <c r="Q26" i="159"/>
  <c r="Q27" i="159"/>
  <c r="Q28" i="159"/>
  <c r="Q29" i="159"/>
  <c r="Q30" i="159"/>
  <c r="Q31" i="159"/>
  <c r="Q32" i="159"/>
  <c r="Q33" i="159"/>
  <c r="Q34" i="159"/>
  <c r="Q35" i="159"/>
  <c r="Q36" i="159"/>
  <c r="Q37" i="159"/>
  <c r="Q38" i="159"/>
  <c r="Q39" i="159"/>
  <c r="Q40" i="159"/>
  <c r="Q41" i="159"/>
  <c r="Q42" i="159"/>
  <c r="Q43" i="159"/>
  <c r="Q44" i="159"/>
  <c r="Q45" i="159"/>
  <c r="Q46" i="159"/>
  <c r="Q47" i="159"/>
  <c r="Q48" i="159"/>
  <c r="Q49" i="159"/>
  <c r="Q50" i="159"/>
  <c r="Q51" i="159"/>
  <c r="Q52" i="159"/>
  <c r="Q53" i="159"/>
  <c r="Q54" i="159"/>
  <c r="Q55" i="159"/>
  <c r="Q56" i="159"/>
  <c r="Q57" i="159"/>
  <c r="Q58" i="159"/>
  <c r="Q59" i="159"/>
  <c r="Q60" i="159"/>
  <c r="Q61" i="159"/>
  <c r="Q62" i="159"/>
  <c r="O63" i="159"/>
  <c r="Q63" i="159"/>
  <c r="Q64" i="159"/>
  <c r="Q65" i="159"/>
  <c r="Q66" i="159"/>
  <c r="Q67" i="159"/>
  <c r="Q68" i="159"/>
  <c r="Q69" i="159"/>
  <c r="Q70" i="159"/>
  <c r="Q71" i="159"/>
  <c r="Q72" i="159"/>
  <c r="Q73" i="159"/>
  <c r="Q74" i="159"/>
  <c r="Q75" i="159"/>
  <c r="Q76" i="159"/>
  <c r="Q77" i="159"/>
  <c r="Q78" i="159"/>
  <c r="Q79" i="159"/>
  <c r="Q80" i="159"/>
  <c r="Q81" i="159"/>
  <c r="Q82" i="159"/>
  <c r="Q83" i="159"/>
  <c r="Q84" i="159"/>
  <c r="Q85" i="159"/>
  <c r="Q86" i="159"/>
  <c r="Q87" i="159"/>
  <c r="Q89" i="159"/>
  <c r="Q90" i="159"/>
  <c r="Q91" i="159"/>
  <c r="Q92" i="159"/>
  <c r="Q93" i="159"/>
  <c r="Q94" i="159"/>
  <c r="Q95" i="159"/>
  <c r="Q96" i="159"/>
  <c r="Q97" i="159"/>
  <c r="F6" i="159"/>
  <c r="H6" i="159"/>
  <c r="F7" i="159"/>
  <c r="H7" i="159"/>
  <c r="J7" i="159"/>
  <c r="F8" i="159"/>
  <c r="H8" i="159"/>
  <c r="J8" i="159"/>
  <c r="F9" i="159"/>
  <c r="J9" i="159" s="1"/>
  <c r="H9" i="159"/>
  <c r="F10" i="159"/>
  <c r="H10" i="159"/>
  <c r="F12" i="159"/>
  <c r="H12" i="159"/>
  <c r="J12" i="159"/>
  <c r="F13" i="159"/>
  <c r="H13" i="159"/>
  <c r="J13" i="159"/>
  <c r="F14" i="159"/>
  <c r="J14" i="159" s="1"/>
  <c r="H14" i="159"/>
  <c r="F15" i="159"/>
  <c r="J15" i="159" s="1"/>
  <c r="H15" i="159"/>
  <c r="F16" i="159"/>
  <c r="H16" i="159"/>
  <c r="J16" i="159"/>
  <c r="F17" i="159"/>
  <c r="H17" i="159"/>
  <c r="J17" i="159"/>
  <c r="F18" i="159"/>
  <c r="J18" i="159" s="1"/>
  <c r="H18" i="159"/>
  <c r="F19" i="159"/>
  <c r="H19" i="159"/>
  <c r="F21" i="159"/>
  <c r="H21" i="159"/>
  <c r="J21" i="159"/>
  <c r="F22" i="159"/>
  <c r="H22" i="159"/>
  <c r="J22" i="159"/>
  <c r="F23" i="159"/>
  <c r="J23" i="159" s="1"/>
  <c r="H23" i="159"/>
  <c r="F24" i="159"/>
  <c r="J24" i="159" s="1"/>
  <c r="H24" i="159"/>
  <c r="F25" i="159"/>
  <c r="H25" i="159"/>
  <c r="J25" i="159"/>
  <c r="F26" i="159"/>
  <c r="H26" i="159"/>
  <c r="J26" i="159"/>
  <c r="F27" i="159"/>
  <c r="J27" i="159" s="1"/>
  <c r="H27" i="159"/>
  <c r="F28" i="159"/>
  <c r="H28" i="159"/>
  <c r="F29" i="159"/>
  <c r="H29" i="159"/>
  <c r="J29" i="159"/>
  <c r="F31" i="159"/>
  <c r="H31" i="159"/>
  <c r="J31" i="159"/>
  <c r="F32" i="159"/>
  <c r="J32" i="159" s="1"/>
  <c r="H32" i="159"/>
  <c r="F33" i="159"/>
  <c r="J33" i="159" s="1"/>
  <c r="H33" i="159"/>
  <c r="F34" i="159"/>
  <c r="H34" i="159"/>
  <c r="J34" i="159"/>
  <c r="F35" i="159"/>
  <c r="H35" i="159"/>
  <c r="J35" i="159"/>
  <c r="F36" i="159"/>
  <c r="J36" i="159" s="1"/>
  <c r="H36" i="159"/>
  <c r="F37" i="159"/>
  <c r="H37" i="159"/>
  <c r="F38" i="159"/>
  <c r="H38" i="159"/>
  <c r="J38" i="159"/>
  <c r="F39" i="159"/>
  <c r="H39" i="159"/>
  <c r="J39" i="159"/>
  <c r="F40" i="159"/>
  <c r="J40" i="159" s="1"/>
  <c r="H40" i="159"/>
  <c r="F41" i="159"/>
  <c r="J41" i="159" s="1"/>
  <c r="H41" i="159"/>
  <c r="F42" i="159"/>
  <c r="H42" i="159"/>
  <c r="J42" i="159"/>
  <c r="F43" i="159"/>
  <c r="H43" i="159"/>
  <c r="J43" i="159"/>
  <c r="F44" i="159"/>
  <c r="J44" i="159" s="1"/>
  <c r="H44" i="159"/>
  <c r="F45" i="159"/>
  <c r="H45" i="159"/>
  <c r="F46" i="159"/>
  <c r="H46" i="159"/>
  <c r="J46" i="159"/>
  <c r="F47" i="159"/>
  <c r="H47" i="159"/>
  <c r="J47" i="159"/>
  <c r="F48" i="159"/>
  <c r="J48" i="159" s="1"/>
  <c r="H48" i="159"/>
  <c r="F49" i="159"/>
  <c r="J49" i="159" s="1"/>
  <c r="H49" i="159"/>
  <c r="F50" i="159"/>
  <c r="H50" i="159"/>
  <c r="J50" i="159"/>
  <c r="F51" i="159"/>
  <c r="H51" i="159"/>
  <c r="J51" i="159"/>
  <c r="F52" i="159"/>
  <c r="J52" i="159" s="1"/>
  <c r="H52" i="159"/>
  <c r="F54" i="159"/>
  <c r="H54" i="159"/>
  <c r="F55" i="159"/>
  <c r="H55" i="159"/>
  <c r="J55" i="159"/>
  <c r="F56" i="159"/>
  <c r="H56" i="159"/>
  <c r="J56" i="159"/>
  <c r="F57" i="159"/>
  <c r="J57" i="159" s="1"/>
  <c r="H57" i="159"/>
  <c r="F58" i="159"/>
  <c r="J58" i="159" s="1"/>
  <c r="H58" i="159"/>
  <c r="F59" i="159"/>
  <c r="H59" i="159"/>
  <c r="J59" i="159"/>
  <c r="F60" i="159"/>
  <c r="H60" i="159"/>
  <c r="J60" i="159"/>
  <c r="F61" i="159"/>
  <c r="J61" i="159" s="1"/>
  <c r="H61" i="159"/>
  <c r="F62" i="159"/>
  <c r="H62" i="159"/>
  <c r="F63" i="159"/>
  <c r="H63" i="159"/>
  <c r="J63" i="159"/>
  <c r="F64" i="159"/>
  <c r="H64" i="159"/>
  <c r="J64" i="159"/>
  <c r="F65" i="159"/>
  <c r="J65" i="159" s="1"/>
  <c r="H65" i="159"/>
  <c r="F66" i="159"/>
  <c r="J66" i="159" s="1"/>
  <c r="H66" i="159"/>
  <c r="F67" i="159"/>
  <c r="H67" i="159"/>
  <c r="J67" i="159"/>
  <c r="F68" i="159"/>
  <c r="H68" i="159"/>
  <c r="J68" i="159"/>
  <c r="F69" i="159"/>
  <c r="J69" i="159" s="1"/>
  <c r="H69" i="159"/>
  <c r="F70" i="159"/>
  <c r="H70" i="159"/>
  <c r="F71" i="159"/>
  <c r="H71" i="159"/>
  <c r="J71" i="159"/>
  <c r="F72" i="159"/>
  <c r="H72" i="159"/>
  <c r="J72" i="159"/>
  <c r="F73" i="159"/>
  <c r="J73" i="159" s="1"/>
  <c r="H73" i="159"/>
  <c r="F74" i="159"/>
  <c r="J74" i="159" s="1"/>
  <c r="H74" i="159"/>
  <c r="F75" i="159"/>
  <c r="H75" i="159"/>
  <c r="J75" i="159"/>
  <c r="F76" i="159"/>
  <c r="H76" i="159"/>
  <c r="J76" i="159"/>
  <c r="F77" i="159"/>
  <c r="J77" i="159" s="1"/>
  <c r="H77" i="159"/>
  <c r="F78" i="159"/>
  <c r="H78" i="159"/>
  <c r="F79" i="159"/>
  <c r="H79" i="159"/>
  <c r="J79" i="159"/>
  <c r="F80" i="159"/>
  <c r="H80" i="159"/>
  <c r="J80" i="159"/>
  <c r="F81" i="159"/>
  <c r="J81" i="159" s="1"/>
  <c r="H81" i="159"/>
  <c r="F82" i="159"/>
  <c r="J82" i="159" s="1"/>
  <c r="H82" i="159"/>
  <c r="F83" i="159"/>
  <c r="H83" i="159"/>
  <c r="J83" i="159"/>
  <c r="F84" i="159"/>
  <c r="H84" i="159"/>
  <c r="J84" i="159"/>
  <c r="F85" i="159"/>
  <c r="J85" i="159" s="1"/>
  <c r="H85" i="159"/>
  <c r="F86" i="159"/>
  <c r="H86" i="159"/>
  <c r="F89" i="159"/>
  <c r="H89" i="159"/>
  <c r="J89" i="159"/>
  <c r="F90" i="159"/>
  <c r="H90" i="159"/>
  <c r="J90" i="159"/>
  <c r="F91" i="159"/>
  <c r="J91" i="159" s="1"/>
  <c r="H91" i="159"/>
  <c r="F92" i="159"/>
  <c r="J92" i="159" s="1"/>
  <c r="H92" i="159"/>
  <c r="F93" i="159"/>
  <c r="H93" i="159"/>
  <c r="J93" i="159" s="1"/>
  <c r="L93" i="159" s="1"/>
  <c r="F94" i="159"/>
  <c r="H94" i="159"/>
  <c r="J94" i="159"/>
  <c r="F95" i="159"/>
  <c r="J95" i="159" s="1"/>
  <c r="H95" i="159"/>
  <c r="J96" i="159"/>
  <c r="F97" i="159"/>
  <c r="J97" i="159" s="1"/>
  <c r="H97" i="159"/>
  <c r="J101" i="159"/>
  <c r="K6" i="159"/>
  <c r="V6" i="159"/>
  <c r="AG6" i="159"/>
  <c r="AW6" i="159"/>
  <c r="AZ6" i="159" s="1"/>
  <c r="K7" i="159"/>
  <c r="V7" i="159"/>
  <c r="AG7" i="159"/>
  <c r="AW7" i="159"/>
  <c r="AZ7" i="159" s="1"/>
  <c r="BB7" i="159" s="1"/>
  <c r="K8" i="159"/>
  <c r="V8" i="159"/>
  <c r="AG8" i="159"/>
  <c r="AW8" i="159"/>
  <c r="AZ8" i="159"/>
  <c r="BE8" i="159"/>
  <c r="K9" i="159"/>
  <c r="V9" i="159"/>
  <c r="AG9" i="159"/>
  <c r="AW9" i="159"/>
  <c r="K10" i="159"/>
  <c r="V10" i="159"/>
  <c r="AG10" i="159"/>
  <c r="AW10" i="159"/>
  <c r="AZ10" i="159"/>
  <c r="BE10" i="159"/>
  <c r="V11" i="159"/>
  <c r="AG11" i="159"/>
  <c r="AW11" i="159"/>
  <c r="AZ11" i="159"/>
  <c r="K12" i="159"/>
  <c r="V12" i="159"/>
  <c r="AG12" i="159"/>
  <c r="BE12" i="159" s="1"/>
  <c r="AW12" i="159"/>
  <c r="AZ12" i="159" s="1"/>
  <c r="K13" i="159"/>
  <c r="V13" i="159"/>
  <c r="AG13" i="159"/>
  <c r="AW13" i="159"/>
  <c r="AZ13" i="159"/>
  <c r="BB13" i="159" s="1"/>
  <c r="K14" i="159"/>
  <c r="V14" i="159"/>
  <c r="AG14" i="159"/>
  <c r="BE14" i="159" s="1"/>
  <c r="AW14" i="159"/>
  <c r="AZ14" i="159" s="1"/>
  <c r="BB14" i="159" s="1"/>
  <c r="K15" i="159"/>
  <c r="V15" i="159"/>
  <c r="AG15" i="159"/>
  <c r="AW15" i="159"/>
  <c r="AZ15" i="159"/>
  <c r="BB15" i="159" s="1"/>
  <c r="K16" i="159"/>
  <c r="V16" i="159"/>
  <c r="AG16" i="159"/>
  <c r="BE16" i="159" s="1"/>
  <c r="AW16" i="159"/>
  <c r="AZ16" i="159" s="1"/>
  <c r="K17" i="159"/>
  <c r="V17" i="159"/>
  <c r="AG17" i="159"/>
  <c r="AW17" i="159"/>
  <c r="AZ17" i="159"/>
  <c r="BB17" i="159" s="1"/>
  <c r="K18" i="159"/>
  <c r="V18" i="159"/>
  <c r="AG18" i="159"/>
  <c r="AW18" i="159"/>
  <c r="AZ18" i="159" s="1"/>
  <c r="BB18" i="159" s="1"/>
  <c r="K19" i="159"/>
  <c r="V19" i="159"/>
  <c r="AG19" i="159"/>
  <c r="AW19" i="159"/>
  <c r="AZ19" i="159"/>
  <c r="BB19" i="159" s="1"/>
  <c r="V20" i="159"/>
  <c r="AG20" i="159"/>
  <c r="AW20" i="159"/>
  <c r="AZ20" i="159" s="1"/>
  <c r="K21" i="159"/>
  <c r="V21" i="159"/>
  <c r="AG21" i="159"/>
  <c r="AW21" i="159"/>
  <c r="AZ21" i="159"/>
  <c r="BE21" i="159"/>
  <c r="K22" i="159"/>
  <c r="V22" i="159"/>
  <c r="AG22" i="159"/>
  <c r="AW22" i="159"/>
  <c r="AZ22" i="159" s="1"/>
  <c r="BB22" i="159" s="1"/>
  <c r="K23" i="159"/>
  <c r="V23" i="159"/>
  <c r="AG23" i="159"/>
  <c r="AW23" i="159"/>
  <c r="AZ23" i="159"/>
  <c r="BE23" i="159"/>
  <c r="K24" i="159"/>
  <c r="V24" i="159"/>
  <c r="AG24" i="159"/>
  <c r="AW24" i="159"/>
  <c r="AZ24" i="159" s="1"/>
  <c r="BB24" i="159" s="1"/>
  <c r="K25" i="159"/>
  <c r="V25" i="159"/>
  <c r="AG25" i="159"/>
  <c r="AW25" i="159"/>
  <c r="AZ25" i="159"/>
  <c r="BE25" i="159"/>
  <c r="K26" i="159"/>
  <c r="V26" i="159"/>
  <c r="AG26" i="159"/>
  <c r="AW26" i="159"/>
  <c r="AZ26" i="159" s="1"/>
  <c r="BB26" i="159" s="1"/>
  <c r="K27" i="159"/>
  <c r="V27" i="159"/>
  <c r="AG27" i="159"/>
  <c r="AW27" i="159"/>
  <c r="AZ27" i="159"/>
  <c r="BE27" i="159"/>
  <c r="K28" i="159"/>
  <c r="V28" i="159"/>
  <c r="AG28" i="159"/>
  <c r="AW28" i="159"/>
  <c r="AZ28" i="159" s="1"/>
  <c r="BB28" i="159" s="1"/>
  <c r="K29" i="159"/>
  <c r="V29" i="159"/>
  <c r="AG29" i="159"/>
  <c r="AW29" i="159"/>
  <c r="AZ29" i="159"/>
  <c r="BE29" i="159"/>
  <c r="V30" i="159"/>
  <c r="AG30" i="159"/>
  <c r="AW30" i="159"/>
  <c r="AZ30" i="159"/>
  <c r="K31" i="159"/>
  <c r="V31" i="159"/>
  <c r="AG31" i="159"/>
  <c r="AW31" i="159"/>
  <c r="AZ31" i="159" s="1"/>
  <c r="BB31" i="159" s="1"/>
  <c r="K32" i="159"/>
  <c r="V32" i="159"/>
  <c r="AG32" i="159"/>
  <c r="AW32" i="159"/>
  <c r="AZ32" i="159"/>
  <c r="K33" i="159"/>
  <c r="V33" i="159"/>
  <c r="AG33" i="159"/>
  <c r="BE33" i="159" s="1"/>
  <c r="AW33" i="159"/>
  <c r="AZ33" i="159" s="1"/>
  <c r="BB33" i="159" s="1"/>
  <c r="K34" i="159"/>
  <c r="V34" i="159"/>
  <c r="AG34" i="159"/>
  <c r="AW34" i="159"/>
  <c r="AZ34" i="159"/>
  <c r="BB34" i="159" s="1"/>
  <c r="K35" i="159"/>
  <c r="V35" i="159"/>
  <c r="AG35" i="159"/>
  <c r="AW35" i="159"/>
  <c r="AZ35" i="159" s="1"/>
  <c r="BB35" i="159" s="1"/>
  <c r="K36" i="159"/>
  <c r="V36" i="159"/>
  <c r="AG36" i="159"/>
  <c r="AW36" i="159"/>
  <c r="AZ36" i="159"/>
  <c r="K37" i="159"/>
  <c r="V37" i="159"/>
  <c r="AG37" i="159"/>
  <c r="BE37" i="159" s="1"/>
  <c r="AW37" i="159"/>
  <c r="AZ37" i="159" s="1"/>
  <c r="BB37" i="159" s="1"/>
  <c r="K38" i="159"/>
  <c r="V38" i="159"/>
  <c r="AG38" i="159"/>
  <c r="AW38" i="159"/>
  <c r="AZ38" i="159"/>
  <c r="BB38" i="159" s="1"/>
  <c r="K39" i="159"/>
  <c r="V39" i="159"/>
  <c r="AG39" i="159"/>
  <c r="AW39" i="159"/>
  <c r="AZ39" i="159" s="1"/>
  <c r="BB39" i="159" s="1"/>
  <c r="K40" i="159"/>
  <c r="V40" i="159"/>
  <c r="AG40" i="159"/>
  <c r="AW40" i="159"/>
  <c r="AZ40" i="159"/>
  <c r="K41" i="159"/>
  <c r="V41" i="159"/>
  <c r="AG41" i="159"/>
  <c r="BE41" i="159" s="1"/>
  <c r="AW41" i="159"/>
  <c r="AZ41" i="159" s="1"/>
  <c r="BB41" i="159" s="1"/>
  <c r="K42" i="159"/>
  <c r="V42" i="159"/>
  <c r="AG42" i="159"/>
  <c r="AW42" i="159"/>
  <c r="AZ42" i="159"/>
  <c r="BB42" i="159" s="1"/>
  <c r="K43" i="159"/>
  <c r="V43" i="159"/>
  <c r="AG43" i="159"/>
  <c r="AW43" i="159"/>
  <c r="AZ43" i="159" s="1"/>
  <c r="BB43" i="159" s="1"/>
  <c r="K44" i="159"/>
  <c r="V44" i="159"/>
  <c r="AG44" i="159"/>
  <c r="AW44" i="159"/>
  <c r="AZ44" i="159"/>
  <c r="K45" i="159"/>
  <c r="V45" i="159"/>
  <c r="AG45" i="159"/>
  <c r="BE45" i="159" s="1"/>
  <c r="AW45" i="159"/>
  <c r="AZ45" i="159" s="1"/>
  <c r="BB45" i="159" s="1"/>
  <c r="K46" i="159"/>
  <c r="V46" i="159"/>
  <c r="AG46" i="159"/>
  <c r="AW46" i="159"/>
  <c r="AZ46" i="159"/>
  <c r="BB46" i="159" s="1"/>
  <c r="K47" i="159"/>
  <c r="V47" i="159"/>
  <c r="AG47" i="159"/>
  <c r="AW47" i="159"/>
  <c r="AZ47" i="159" s="1"/>
  <c r="BB47" i="159" s="1"/>
  <c r="K48" i="159"/>
  <c r="V48" i="159"/>
  <c r="AG48" i="159"/>
  <c r="AW48" i="159"/>
  <c r="AZ48" i="159"/>
  <c r="K49" i="159"/>
  <c r="V49" i="159"/>
  <c r="AG49" i="159"/>
  <c r="BE49" i="159" s="1"/>
  <c r="AW49" i="159"/>
  <c r="AZ49" i="159" s="1"/>
  <c r="BB49" i="159" s="1"/>
  <c r="K50" i="159"/>
  <c r="V50" i="159"/>
  <c r="AG50" i="159"/>
  <c r="AW50" i="159"/>
  <c r="AZ50" i="159"/>
  <c r="BB50" i="159" s="1"/>
  <c r="K51" i="159"/>
  <c r="V51" i="159"/>
  <c r="AG51" i="159"/>
  <c r="AW51" i="159"/>
  <c r="AZ51" i="159" s="1"/>
  <c r="BB51" i="159" s="1"/>
  <c r="K52" i="159"/>
  <c r="V52" i="159"/>
  <c r="AG52" i="159"/>
  <c r="AW52" i="159"/>
  <c r="AZ52" i="159"/>
  <c r="V53" i="159"/>
  <c r="AG53" i="159"/>
  <c r="AW53" i="159"/>
  <c r="AZ53" i="159" s="1"/>
  <c r="K54" i="159"/>
  <c r="V54" i="159"/>
  <c r="AG54" i="159"/>
  <c r="AW54" i="159"/>
  <c r="AZ54" i="159" s="1"/>
  <c r="BB54" i="159" s="1"/>
  <c r="K55" i="159"/>
  <c r="BE55" i="159" s="1"/>
  <c r="V55" i="159"/>
  <c r="AG55" i="159"/>
  <c r="AW55" i="159"/>
  <c r="AZ55" i="159" s="1"/>
  <c r="BB55" i="159" s="1"/>
  <c r="K56" i="159"/>
  <c r="V56" i="159"/>
  <c r="AG56" i="159"/>
  <c r="AW56" i="159"/>
  <c r="AZ56" i="159" s="1"/>
  <c r="BE56" i="159"/>
  <c r="K57" i="159"/>
  <c r="V57" i="159"/>
  <c r="AG57" i="159"/>
  <c r="AW57" i="159"/>
  <c r="AZ57" i="159" s="1"/>
  <c r="BB57" i="159" s="1"/>
  <c r="K58" i="159"/>
  <c r="V58" i="159"/>
  <c r="BE58" i="159" s="1"/>
  <c r="AG58" i="159"/>
  <c r="AW58" i="159"/>
  <c r="AZ58" i="159" s="1"/>
  <c r="BB58" i="159" s="1"/>
  <c r="K59" i="159"/>
  <c r="BE59" i="159" s="1"/>
  <c r="V59" i="159"/>
  <c r="AG59" i="159"/>
  <c r="AW59" i="159"/>
  <c r="AZ59" i="159" s="1"/>
  <c r="BB59" i="159" s="1"/>
  <c r="K60" i="159"/>
  <c r="V60" i="159"/>
  <c r="AG60" i="159"/>
  <c r="AW60" i="159"/>
  <c r="AZ60" i="159" s="1"/>
  <c r="BE60" i="159"/>
  <c r="K61" i="159"/>
  <c r="V61" i="159"/>
  <c r="AG61" i="159"/>
  <c r="AW61" i="159"/>
  <c r="AZ61" i="159" s="1"/>
  <c r="BB61" i="159" s="1"/>
  <c r="K62" i="159"/>
  <c r="V62" i="159"/>
  <c r="BE62" i="159" s="1"/>
  <c r="AG62" i="159"/>
  <c r="AW62" i="159"/>
  <c r="AZ62" i="159" s="1"/>
  <c r="BB62" i="159" s="1"/>
  <c r="K63" i="159"/>
  <c r="BE63" i="159" s="1"/>
  <c r="V63" i="159"/>
  <c r="AG63" i="159"/>
  <c r="AW63" i="159"/>
  <c r="AZ63" i="159" s="1"/>
  <c r="BB63" i="159" s="1"/>
  <c r="K64" i="159"/>
  <c r="V64" i="159"/>
  <c r="AG64" i="159"/>
  <c r="AW64" i="159"/>
  <c r="AZ64" i="159" s="1"/>
  <c r="BE64" i="159"/>
  <c r="K65" i="159"/>
  <c r="V65" i="159"/>
  <c r="AG65" i="159"/>
  <c r="AW65" i="159"/>
  <c r="AZ65" i="159" s="1"/>
  <c r="BB65" i="159" s="1"/>
  <c r="K66" i="159"/>
  <c r="V66" i="159"/>
  <c r="AG66" i="159"/>
  <c r="AW66" i="159"/>
  <c r="AZ66" i="159" s="1"/>
  <c r="BB66" i="159" s="1"/>
  <c r="K67" i="159"/>
  <c r="BE67" i="159" s="1"/>
  <c r="V67" i="159"/>
  <c r="AG67" i="159"/>
  <c r="AW67" i="159"/>
  <c r="AZ67" i="159" s="1"/>
  <c r="BB67" i="159" s="1"/>
  <c r="K68" i="159"/>
  <c r="V68" i="159"/>
  <c r="AG68" i="159"/>
  <c r="AW68" i="159"/>
  <c r="AZ68" i="159" s="1"/>
  <c r="BE68" i="159"/>
  <c r="K69" i="159"/>
  <c r="V69" i="159"/>
  <c r="AG69" i="159"/>
  <c r="AW69" i="159"/>
  <c r="AZ69" i="159" s="1"/>
  <c r="BB69" i="159" s="1"/>
  <c r="K70" i="159"/>
  <c r="V70" i="159"/>
  <c r="AG70" i="159"/>
  <c r="AW70" i="159"/>
  <c r="AZ70" i="159" s="1"/>
  <c r="BB70" i="159" s="1"/>
  <c r="K71" i="159"/>
  <c r="BE71" i="159" s="1"/>
  <c r="V71" i="159"/>
  <c r="AG71" i="159"/>
  <c r="AW71" i="159"/>
  <c r="AZ71" i="159" s="1"/>
  <c r="BB71" i="159" s="1"/>
  <c r="K72" i="159"/>
  <c r="V72" i="159"/>
  <c r="AG72" i="159"/>
  <c r="AW72" i="159"/>
  <c r="AZ72" i="159" s="1"/>
  <c r="BE72" i="159"/>
  <c r="K73" i="159"/>
  <c r="V73" i="159"/>
  <c r="AG73" i="159"/>
  <c r="AW73" i="159"/>
  <c r="AZ73" i="159" s="1"/>
  <c r="BB73" i="159" s="1"/>
  <c r="K74" i="159"/>
  <c r="V74" i="159"/>
  <c r="BE74" i="159" s="1"/>
  <c r="AG74" i="159"/>
  <c r="AW74" i="159"/>
  <c r="AZ74" i="159" s="1"/>
  <c r="BB74" i="159" s="1"/>
  <c r="K75" i="159"/>
  <c r="BE75" i="159" s="1"/>
  <c r="V75" i="159"/>
  <c r="AG75" i="159"/>
  <c r="AW75" i="159"/>
  <c r="AZ75" i="159" s="1"/>
  <c r="BB75" i="159" s="1"/>
  <c r="K76" i="159"/>
  <c r="V76" i="159"/>
  <c r="AG76" i="159"/>
  <c r="AW76" i="159"/>
  <c r="AZ76" i="159" s="1"/>
  <c r="BE76" i="159"/>
  <c r="K77" i="159"/>
  <c r="V77" i="159"/>
  <c r="AG77" i="159"/>
  <c r="AW77" i="159"/>
  <c r="AZ77" i="159" s="1"/>
  <c r="BB77" i="159" s="1"/>
  <c r="K78" i="159"/>
  <c r="V78" i="159"/>
  <c r="BE78" i="159" s="1"/>
  <c r="AG78" i="159"/>
  <c r="AW78" i="159"/>
  <c r="AZ78" i="159" s="1"/>
  <c r="BB78" i="159" s="1"/>
  <c r="K79" i="159"/>
  <c r="BE79" i="159" s="1"/>
  <c r="V79" i="159"/>
  <c r="AG79" i="159"/>
  <c r="AW79" i="159"/>
  <c r="AZ79" i="159" s="1"/>
  <c r="BB79" i="159" s="1"/>
  <c r="K80" i="159"/>
  <c r="V80" i="159"/>
  <c r="AG80" i="159"/>
  <c r="AW80" i="159"/>
  <c r="AZ80" i="159" s="1"/>
  <c r="BE80" i="159"/>
  <c r="K81" i="159"/>
  <c r="V81" i="159"/>
  <c r="AG81" i="159"/>
  <c r="AW81" i="159"/>
  <c r="AZ81" i="159" s="1"/>
  <c r="K82" i="159"/>
  <c r="V82" i="159"/>
  <c r="BE82" i="159" s="1"/>
  <c r="AG82" i="159"/>
  <c r="AW82" i="159"/>
  <c r="AZ82" i="159" s="1"/>
  <c r="BB82" i="159" s="1"/>
  <c r="K83" i="159"/>
  <c r="V83" i="159"/>
  <c r="AG83" i="159"/>
  <c r="AW83" i="159"/>
  <c r="AZ83" i="159" s="1"/>
  <c r="K84" i="159"/>
  <c r="V84" i="159"/>
  <c r="AG84" i="159"/>
  <c r="AW84" i="159"/>
  <c r="AZ84" i="159" s="1"/>
  <c r="BE84" i="159"/>
  <c r="K85" i="159"/>
  <c r="V85" i="159"/>
  <c r="AG85" i="159"/>
  <c r="AW85" i="159"/>
  <c r="AZ85" i="159" s="1"/>
  <c r="K86" i="159"/>
  <c r="V86" i="159"/>
  <c r="AG86" i="159"/>
  <c r="AW86" i="159"/>
  <c r="AZ86" i="159" s="1"/>
  <c r="BB86" i="159" s="1"/>
  <c r="V87" i="159"/>
  <c r="AG87" i="159"/>
  <c r="AW87" i="159"/>
  <c r="AZ87" i="159"/>
  <c r="BB87" i="159" s="1"/>
  <c r="AW88" i="159"/>
  <c r="AZ88" i="159" s="1"/>
  <c r="BE88" i="159" s="1"/>
  <c r="K89" i="159"/>
  <c r="V89" i="159"/>
  <c r="AG89" i="159"/>
  <c r="AW89" i="159"/>
  <c r="AZ89" i="159" s="1"/>
  <c r="K90" i="159"/>
  <c r="V90" i="159"/>
  <c r="AG90" i="159"/>
  <c r="AW90" i="159"/>
  <c r="AZ90" i="159" s="1"/>
  <c r="BB90" i="159" s="1"/>
  <c r="BE90" i="159"/>
  <c r="K91" i="159"/>
  <c r="V91" i="159"/>
  <c r="AG91" i="159"/>
  <c r="AW91" i="159"/>
  <c r="AZ91" i="159" s="1"/>
  <c r="K92" i="159"/>
  <c r="V92" i="159"/>
  <c r="BE92" i="159" s="1"/>
  <c r="AG92" i="159"/>
  <c r="AW92" i="159"/>
  <c r="AZ92" i="159" s="1"/>
  <c r="BB92" i="159" s="1"/>
  <c r="K93" i="159"/>
  <c r="V93" i="159"/>
  <c r="AG93" i="159"/>
  <c r="AW93" i="159"/>
  <c r="AZ93" i="159" s="1"/>
  <c r="K94" i="159"/>
  <c r="V94" i="159"/>
  <c r="AG94" i="159"/>
  <c r="AW94" i="159"/>
  <c r="AZ94" i="159" s="1"/>
  <c r="BB94" i="159" s="1"/>
  <c r="BE94" i="159"/>
  <c r="K95" i="159"/>
  <c r="V95" i="159"/>
  <c r="AG95" i="159"/>
  <c r="AW95" i="159"/>
  <c r="AZ95" i="159" s="1"/>
  <c r="K96" i="159"/>
  <c r="V96" i="159"/>
  <c r="BE96" i="159" s="1"/>
  <c r="AG96" i="159"/>
  <c r="AW96" i="159"/>
  <c r="AZ96" i="159" s="1"/>
  <c r="K97" i="159"/>
  <c r="V97" i="159"/>
  <c r="AG97" i="159"/>
  <c r="AW97" i="159"/>
  <c r="AZ97" i="159" s="1"/>
  <c r="AI98" i="159"/>
  <c r="AM100" i="159" s="1"/>
  <c r="AL98" i="159"/>
  <c r="M21" i="159"/>
  <c r="M27" i="159"/>
  <c r="M28" i="159"/>
  <c r="M29" i="159"/>
  <c r="M36" i="159"/>
  <c r="M43" i="159"/>
  <c r="M55" i="159"/>
  <c r="M60" i="159"/>
  <c r="M63" i="159"/>
  <c r="M64" i="159"/>
  <c r="M87" i="159"/>
  <c r="M93" i="159"/>
  <c r="M98" i="159"/>
  <c r="M100" i="159" s="1"/>
  <c r="BB8" i="159"/>
  <c r="BB10" i="159"/>
  <c r="BB12" i="159"/>
  <c r="BB16" i="159"/>
  <c r="BB20" i="159"/>
  <c r="BB21" i="159"/>
  <c r="BB23" i="159"/>
  <c r="BB25" i="159"/>
  <c r="BB27" i="159"/>
  <c r="BB29" i="159"/>
  <c r="BB32" i="159"/>
  <c r="BB36" i="159"/>
  <c r="BB40" i="159"/>
  <c r="BB44" i="159"/>
  <c r="BB48" i="159"/>
  <c r="BB52" i="159"/>
  <c r="BB56" i="159"/>
  <c r="BB60" i="159"/>
  <c r="BB64" i="159"/>
  <c r="BB68" i="159"/>
  <c r="BB72" i="159"/>
  <c r="BB76" i="159"/>
  <c r="BB80" i="159"/>
  <c r="BB84" i="159"/>
  <c r="BB88" i="159"/>
  <c r="BB96" i="159"/>
  <c r="AY98" i="159"/>
  <c r="AX98" i="159"/>
  <c r="AV98" i="159"/>
  <c r="AU98" i="159"/>
  <c r="AT98" i="159"/>
  <c r="AR98" i="159"/>
  <c r="AO6" i="159"/>
  <c r="AQ6" i="159"/>
  <c r="AO7" i="159"/>
  <c r="AQ7" i="159" s="1"/>
  <c r="AO8" i="159"/>
  <c r="AQ8" i="159"/>
  <c r="AO9" i="159"/>
  <c r="AQ9" i="159" s="1"/>
  <c r="AO10" i="159"/>
  <c r="AQ10" i="159"/>
  <c r="AO11" i="159"/>
  <c r="AQ11" i="159" s="1"/>
  <c r="AO12" i="159"/>
  <c r="AQ12" i="159"/>
  <c r="AO13" i="159"/>
  <c r="AQ13" i="159" s="1"/>
  <c r="AO14" i="159"/>
  <c r="AQ14" i="159"/>
  <c r="AO15" i="159"/>
  <c r="AQ15" i="159" s="1"/>
  <c r="AO16" i="159"/>
  <c r="AQ16" i="159"/>
  <c r="AO17" i="159"/>
  <c r="AQ17" i="159" s="1"/>
  <c r="AO18" i="159"/>
  <c r="AQ18" i="159"/>
  <c r="AO19" i="159"/>
  <c r="AQ19" i="159" s="1"/>
  <c r="AO20" i="159"/>
  <c r="AQ20" i="159"/>
  <c r="AO21" i="159"/>
  <c r="AQ21" i="159" s="1"/>
  <c r="AO22" i="159"/>
  <c r="AQ22" i="159"/>
  <c r="AO23" i="159"/>
  <c r="AQ23" i="159" s="1"/>
  <c r="AO24" i="159"/>
  <c r="AQ24" i="159"/>
  <c r="AO25" i="159"/>
  <c r="AQ25" i="159" s="1"/>
  <c r="AO26" i="159"/>
  <c r="AQ26" i="159"/>
  <c r="AO27" i="159"/>
  <c r="AQ27" i="159" s="1"/>
  <c r="AO28" i="159"/>
  <c r="AQ28" i="159"/>
  <c r="AO29" i="159"/>
  <c r="AQ29" i="159" s="1"/>
  <c r="AO30" i="159"/>
  <c r="AQ30" i="159"/>
  <c r="AO31" i="159"/>
  <c r="AQ31" i="159" s="1"/>
  <c r="AO32" i="159"/>
  <c r="AQ32" i="159"/>
  <c r="AO33" i="159"/>
  <c r="AQ33" i="159" s="1"/>
  <c r="AO34" i="159"/>
  <c r="AQ34" i="159"/>
  <c r="AO35" i="159"/>
  <c r="AQ35" i="159" s="1"/>
  <c r="AO36" i="159"/>
  <c r="AQ36" i="159"/>
  <c r="AO37" i="159"/>
  <c r="AQ37" i="159" s="1"/>
  <c r="AO38" i="159"/>
  <c r="AQ38" i="159"/>
  <c r="AO39" i="159"/>
  <c r="AQ39" i="159" s="1"/>
  <c r="AO40" i="159"/>
  <c r="AQ40" i="159"/>
  <c r="AO41" i="159"/>
  <c r="AQ41" i="159" s="1"/>
  <c r="AO42" i="159"/>
  <c r="AQ42" i="159"/>
  <c r="AO43" i="159"/>
  <c r="AQ43" i="159" s="1"/>
  <c r="AO44" i="159"/>
  <c r="AQ44" i="159"/>
  <c r="AO45" i="159"/>
  <c r="AQ45" i="159" s="1"/>
  <c r="AO46" i="159"/>
  <c r="AQ46" i="159"/>
  <c r="AO47" i="159"/>
  <c r="AQ47" i="159" s="1"/>
  <c r="AO48" i="159"/>
  <c r="AQ48" i="159"/>
  <c r="AO49" i="159"/>
  <c r="AQ49" i="159" s="1"/>
  <c r="AO50" i="159"/>
  <c r="AQ50" i="159"/>
  <c r="AO51" i="159"/>
  <c r="AQ51" i="159" s="1"/>
  <c r="AO52" i="159"/>
  <c r="AQ52" i="159"/>
  <c r="AO53" i="159"/>
  <c r="AQ53" i="159" s="1"/>
  <c r="AO54" i="159"/>
  <c r="AQ54" i="159"/>
  <c r="AO55" i="159"/>
  <c r="AQ55" i="159" s="1"/>
  <c r="AO56" i="159"/>
  <c r="AQ56" i="159"/>
  <c r="AO57" i="159"/>
  <c r="AQ57" i="159" s="1"/>
  <c r="AO58" i="159"/>
  <c r="AQ58" i="159"/>
  <c r="AO59" i="159"/>
  <c r="AQ59" i="159" s="1"/>
  <c r="AO60" i="159"/>
  <c r="AQ60" i="159"/>
  <c r="AO61" i="159"/>
  <c r="AQ61" i="159" s="1"/>
  <c r="AO62" i="159"/>
  <c r="AQ62" i="159"/>
  <c r="AO63" i="159"/>
  <c r="AQ63" i="159" s="1"/>
  <c r="AO64" i="159"/>
  <c r="AQ64" i="159"/>
  <c r="AO65" i="159"/>
  <c r="AQ65" i="159" s="1"/>
  <c r="AO66" i="159"/>
  <c r="AQ66" i="159"/>
  <c r="AO67" i="159"/>
  <c r="AQ67" i="159" s="1"/>
  <c r="AO68" i="159"/>
  <c r="AQ68" i="159"/>
  <c r="AO69" i="159"/>
  <c r="AQ69" i="159" s="1"/>
  <c r="AO70" i="159"/>
  <c r="AQ70" i="159"/>
  <c r="AO71" i="159"/>
  <c r="AQ71" i="159" s="1"/>
  <c r="AO72" i="159"/>
  <c r="AQ72" i="159"/>
  <c r="AO73" i="159"/>
  <c r="AQ73" i="159" s="1"/>
  <c r="AO74" i="159"/>
  <c r="AQ74" i="159"/>
  <c r="AO75" i="159"/>
  <c r="AQ75" i="159" s="1"/>
  <c r="AO76" i="159"/>
  <c r="AQ76" i="159"/>
  <c r="AO77" i="159"/>
  <c r="AQ77" i="159" s="1"/>
  <c r="AO78" i="159"/>
  <c r="AQ78" i="159"/>
  <c r="AO79" i="159"/>
  <c r="AQ79" i="159" s="1"/>
  <c r="AO80" i="159"/>
  <c r="AQ80" i="159"/>
  <c r="AO81" i="159"/>
  <c r="AQ81" i="159" s="1"/>
  <c r="AO82" i="159"/>
  <c r="AQ82" i="159"/>
  <c r="AO83" i="159"/>
  <c r="AQ83" i="159" s="1"/>
  <c r="AO84" i="159"/>
  <c r="AQ84" i="159"/>
  <c r="AO85" i="159"/>
  <c r="AQ85" i="159" s="1"/>
  <c r="AO86" i="159"/>
  <c r="AQ86" i="159"/>
  <c r="AO87" i="159"/>
  <c r="AQ87" i="159" s="1"/>
  <c r="AO88" i="159"/>
  <c r="AQ88" i="159"/>
  <c r="AO89" i="159"/>
  <c r="AQ89" i="159" s="1"/>
  <c r="AO90" i="159"/>
  <c r="AQ90" i="159"/>
  <c r="AO91" i="159"/>
  <c r="AQ91" i="159" s="1"/>
  <c r="AO92" i="159"/>
  <c r="AQ92" i="159"/>
  <c r="AO93" i="159"/>
  <c r="AQ93" i="159" s="1"/>
  <c r="AO94" i="159"/>
  <c r="AQ94" i="159"/>
  <c r="AO95" i="159"/>
  <c r="AQ95" i="159" s="1"/>
  <c r="AO96" i="159"/>
  <c r="AQ96" i="159"/>
  <c r="AO97" i="159"/>
  <c r="AQ97" i="159" s="1"/>
  <c r="AP98" i="159"/>
  <c r="AO98" i="159"/>
  <c r="AK6" i="159"/>
  <c r="AK7" i="159"/>
  <c r="AK8" i="159"/>
  <c r="AK9" i="159"/>
  <c r="AK10" i="159"/>
  <c r="AK11" i="159"/>
  <c r="AK12" i="159"/>
  <c r="AK13" i="159"/>
  <c r="AK14" i="159"/>
  <c r="AK15" i="159"/>
  <c r="AK16" i="159"/>
  <c r="AK17" i="159"/>
  <c r="AK18" i="159"/>
  <c r="AK19" i="159"/>
  <c r="AK20" i="159"/>
  <c r="AK21" i="159"/>
  <c r="AK22" i="159"/>
  <c r="AK23" i="159"/>
  <c r="AK24" i="159"/>
  <c r="AK25" i="159"/>
  <c r="AK26" i="159"/>
  <c r="AK27" i="159"/>
  <c r="AK28" i="159"/>
  <c r="AK29" i="159"/>
  <c r="AK30" i="159"/>
  <c r="AK31" i="159"/>
  <c r="AK32" i="159"/>
  <c r="AK33" i="159"/>
  <c r="AK34" i="159"/>
  <c r="AK35" i="159"/>
  <c r="AK36" i="159"/>
  <c r="AK37" i="159"/>
  <c r="AK38" i="159"/>
  <c r="AK39" i="159"/>
  <c r="AK40" i="159"/>
  <c r="AK41" i="159"/>
  <c r="AK42" i="159"/>
  <c r="AK43" i="159"/>
  <c r="AK44" i="159"/>
  <c r="AK45" i="159"/>
  <c r="AK46" i="159"/>
  <c r="AK47" i="159"/>
  <c r="AK48" i="159"/>
  <c r="AK49" i="159"/>
  <c r="AK50" i="159"/>
  <c r="AK51" i="159"/>
  <c r="AK52" i="159"/>
  <c r="AK53" i="159"/>
  <c r="AK54" i="159"/>
  <c r="AK55" i="159"/>
  <c r="AK56" i="159"/>
  <c r="AK57" i="159"/>
  <c r="AK58" i="159"/>
  <c r="AK59" i="159"/>
  <c r="AK60" i="159"/>
  <c r="AK61" i="159"/>
  <c r="AK62" i="159"/>
  <c r="AK63" i="159"/>
  <c r="AK64" i="159"/>
  <c r="AK65" i="159"/>
  <c r="AK66" i="159"/>
  <c r="AK67" i="159"/>
  <c r="AK68" i="159"/>
  <c r="AK69" i="159"/>
  <c r="AK70" i="159"/>
  <c r="AK71" i="159"/>
  <c r="AK72" i="159"/>
  <c r="AK73" i="159"/>
  <c r="AK74" i="159"/>
  <c r="AK75" i="159"/>
  <c r="AK76" i="159"/>
  <c r="AK77" i="159"/>
  <c r="AK78" i="159"/>
  <c r="AK79" i="159"/>
  <c r="AK80" i="159"/>
  <c r="AK81" i="159"/>
  <c r="AK82" i="159"/>
  <c r="AK83" i="159"/>
  <c r="AK84" i="159"/>
  <c r="AK85" i="159"/>
  <c r="AK86" i="159"/>
  <c r="AK87" i="159"/>
  <c r="AK88" i="159"/>
  <c r="AK89" i="159"/>
  <c r="AK90" i="159"/>
  <c r="AK91" i="159"/>
  <c r="AK92" i="159"/>
  <c r="AK93" i="159"/>
  <c r="AK94" i="159"/>
  <c r="AK95" i="159"/>
  <c r="AK96" i="159"/>
  <c r="AK97" i="159"/>
  <c r="AJ98" i="159"/>
  <c r="AB6" i="159"/>
  <c r="AB7" i="159"/>
  <c r="AF7" i="159"/>
  <c r="AH7" i="159"/>
  <c r="AB8" i="159"/>
  <c r="AF8" i="159"/>
  <c r="AH8" i="159"/>
  <c r="AB9" i="159"/>
  <c r="AF9" i="159" s="1"/>
  <c r="AH9" i="159" s="1"/>
  <c r="AB10" i="159"/>
  <c r="AF10" i="159" s="1"/>
  <c r="AH10" i="159" s="1"/>
  <c r="AB11" i="159"/>
  <c r="AF11" i="159"/>
  <c r="AH11" i="159" s="1"/>
  <c r="AB12" i="159"/>
  <c r="AF12" i="159"/>
  <c r="AH12" i="159"/>
  <c r="AB13" i="159"/>
  <c r="AF13" i="159" s="1"/>
  <c r="AH13" i="159" s="1"/>
  <c r="AB14" i="159"/>
  <c r="AF14" i="159" s="1"/>
  <c r="AH14" i="159" s="1"/>
  <c r="AB15" i="159"/>
  <c r="AF15" i="159" s="1"/>
  <c r="AH15" i="159" s="1"/>
  <c r="AB16" i="159"/>
  <c r="AF16" i="159"/>
  <c r="AH16" i="159" s="1"/>
  <c r="AB17" i="159"/>
  <c r="AF17" i="159" s="1"/>
  <c r="AH17" i="159" s="1"/>
  <c r="AB18" i="159"/>
  <c r="AF18" i="159" s="1"/>
  <c r="AH18" i="159" s="1"/>
  <c r="AB19" i="159"/>
  <c r="AF19" i="159" s="1"/>
  <c r="AH19" i="159" s="1"/>
  <c r="AB20" i="159"/>
  <c r="AF20" i="159"/>
  <c r="AH20" i="159" s="1"/>
  <c r="AB21" i="159"/>
  <c r="AF21" i="159" s="1"/>
  <c r="AH21" i="159" s="1"/>
  <c r="AB22" i="159"/>
  <c r="AF22" i="159" s="1"/>
  <c r="AH22" i="159" s="1"/>
  <c r="AB23" i="159"/>
  <c r="AF23" i="159" s="1"/>
  <c r="AH23" i="159" s="1"/>
  <c r="AB24" i="159"/>
  <c r="AF24" i="159"/>
  <c r="AH24" i="159" s="1"/>
  <c r="AB25" i="159"/>
  <c r="AF25" i="159" s="1"/>
  <c r="AH25" i="159" s="1"/>
  <c r="AB26" i="159"/>
  <c r="AF26" i="159" s="1"/>
  <c r="AH26" i="159" s="1"/>
  <c r="AB27" i="159"/>
  <c r="AF27" i="159" s="1"/>
  <c r="AH27" i="159" s="1"/>
  <c r="X28" i="159"/>
  <c r="AB28" i="159"/>
  <c r="AD28" i="159"/>
  <c r="AF28" i="159"/>
  <c r="AH28" i="159" s="1"/>
  <c r="X29" i="159"/>
  <c r="AF29" i="159" s="1"/>
  <c r="AB29" i="159"/>
  <c r="AD29" i="159"/>
  <c r="AH29" i="159"/>
  <c r="AB30" i="159"/>
  <c r="AF30" i="159" s="1"/>
  <c r="AH30" i="159" s="1"/>
  <c r="AB31" i="159"/>
  <c r="AF31" i="159"/>
  <c r="AH31" i="159" s="1"/>
  <c r="AB32" i="159"/>
  <c r="AF32" i="159"/>
  <c r="AH32" i="159"/>
  <c r="AB33" i="159"/>
  <c r="AF33" i="159" s="1"/>
  <c r="AH33" i="159" s="1"/>
  <c r="AB34" i="159"/>
  <c r="AF34" i="159"/>
  <c r="AH34" i="159" s="1"/>
  <c r="AB35" i="159"/>
  <c r="AF35" i="159" s="1"/>
  <c r="AH35" i="159" s="1"/>
  <c r="AB36" i="159"/>
  <c r="AF36" i="159"/>
  <c r="AH36" i="159" s="1"/>
  <c r="AB37" i="159"/>
  <c r="AF37" i="159" s="1"/>
  <c r="AH37" i="159"/>
  <c r="AB38" i="159"/>
  <c r="AF38" i="159" s="1"/>
  <c r="AH38" i="159" s="1"/>
  <c r="AB39" i="159"/>
  <c r="AF39" i="159" s="1"/>
  <c r="AH39" i="159" s="1"/>
  <c r="AB40" i="159"/>
  <c r="AF40" i="159"/>
  <c r="AH40" i="159" s="1"/>
  <c r="AB41" i="159"/>
  <c r="AF41" i="159" s="1"/>
  <c r="AH41" i="159" s="1"/>
  <c r="AB42" i="159"/>
  <c r="AF42" i="159" s="1"/>
  <c r="AH42" i="159" s="1"/>
  <c r="AB43" i="159"/>
  <c r="AF43" i="159" s="1"/>
  <c r="AH43" i="159" s="1"/>
  <c r="AD43" i="159"/>
  <c r="AD98" i="159" s="1"/>
  <c r="AB44" i="159"/>
  <c r="AF44" i="159" s="1"/>
  <c r="AH44" i="159" s="1"/>
  <c r="AB45" i="159"/>
  <c r="AF45" i="159"/>
  <c r="AH45" i="159" s="1"/>
  <c r="AB46" i="159"/>
  <c r="AF46" i="159" s="1"/>
  <c r="AH46" i="159" s="1"/>
  <c r="AB47" i="159"/>
  <c r="AF47" i="159" s="1"/>
  <c r="AH47" i="159" s="1"/>
  <c r="AB48" i="159"/>
  <c r="AF48" i="159" s="1"/>
  <c r="AH48" i="159" s="1"/>
  <c r="AB49" i="159"/>
  <c r="AF49" i="159"/>
  <c r="AH49" i="159" s="1"/>
  <c r="AB50" i="159"/>
  <c r="AF50" i="159" s="1"/>
  <c r="AH50" i="159"/>
  <c r="AB51" i="159"/>
  <c r="AF51" i="159" s="1"/>
  <c r="AH51" i="159" s="1"/>
  <c r="AB52" i="159"/>
  <c r="AF52" i="159" s="1"/>
  <c r="AH52" i="159" s="1"/>
  <c r="AB53" i="159"/>
  <c r="AF53" i="159"/>
  <c r="AH53" i="159" s="1"/>
  <c r="AB54" i="159"/>
  <c r="AF54" i="159" s="1"/>
  <c r="AH54" i="159" s="1"/>
  <c r="AB55" i="159"/>
  <c r="AF55" i="159" s="1"/>
  <c r="AH55" i="159" s="1"/>
  <c r="AB56" i="159"/>
  <c r="AF56" i="159" s="1"/>
  <c r="AH56" i="159" s="1"/>
  <c r="AB57" i="159"/>
  <c r="AF57" i="159"/>
  <c r="AH57" i="159" s="1"/>
  <c r="AB58" i="159"/>
  <c r="AF58" i="159" s="1"/>
  <c r="AH58" i="159"/>
  <c r="AB59" i="159"/>
  <c r="AF59" i="159" s="1"/>
  <c r="AH59" i="159" s="1"/>
  <c r="AB60" i="159"/>
  <c r="AF60" i="159" s="1"/>
  <c r="AH60" i="159" s="1"/>
  <c r="AB61" i="159"/>
  <c r="AF61" i="159"/>
  <c r="AH61" i="159" s="1"/>
  <c r="AB62" i="159"/>
  <c r="AF62" i="159" s="1"/>
  <c r="AH62" i="159" s="1"/>
  <c r="AB63" i="159"/>
  <c r="AF63" i="159" s="1"/>
  <c r="AH63" i="159" s="1"/>
  <c r="X64" i="159"/>
  <c r="AB64" i="159"/>
  <c r="AB65" i="159"/>
  <c r="AF65" i="159" s="1"/>
  <c r="AH65" i="159" s="1"/>
  <c r="AB66" i="159"/>
  <c r="AF66" i="159"/>
  <c r="AH66" i="159" s="1"/>
  <c r="AB67" i="159"/>
  <c r="AF67" i="159" s="1"/>
  <c r="AH67" i="159" s="1"/>
  <c r="AB68" i="159"/>
  <c r="AF68" i="159" s="1"/>
  <c r="AH68" i="159" s="1"/>
  <c r="AB69" i="159"/>
  <c r="AF69" i="159" s="1"/>
  <c r="AH69" i="159" s="1"/>
  <c r="AB70" i="159"/>
  <c r="AF70" i="159"/>
  <c r="AH70" i="159" s="1"/>
  <c r="AB71" i="159"/>
  <c r="AF71" i="159" s="1"/>
  <c r="AH71" i="159"/>
  <c r="AB72" i="159"/>
  <c r="AF72" i="159" s="1"/>
  <c r="AH72" i="159" s="1"/>
  <c r="AB73" i="159"/>
  <c r="AF73" i="159" s="1"/>
  <c r="AH73" i="159" s="1"/>
  <c r="AB74" i="159"/>
  <c r="AF74" i="159"/>
  <c r="AH74" i="159" s="1"/>
  <c r="AB75" i="159"/>
  <c r="AF75" i="159" s="1"/>
  <c r="AH75" i="159" s="1"/>
  <c r="AB76" i="159"/>
  <c r="AF76" i="159" s="1"/>
  <c r="AH76" i="159" s="1"/>
  <c r="AB77" i="159"/>
  <c r="AF77" i="159" s="1"/>
  <c r="AH77" i="159" s="1"/>
  <c r="AB78" i="159"/>
  <c r="AD78" i="159"/>
  <c r="AF78" i="159" s="1"/>
  <c r="AH78" i="159" s="1"/>
  <c r="AB79" i="159"/>
  <c r="AF79" i="159"/>
  <c r="AH79" i="159" s="1"/>
  <c r="AB80" i="159"/>
  <c r="AF80" i="159" s="1"/>
  <c r="AH80" i="159" s="1"/>
  <c r="AB81" i="159"/>
  <c r="AF81" i="159" s="1"/>
  <c r="AH81" i="159" s="1"/>
  <c r="AB82" i="159"/>
  <c r="AF82" i="159" s="1"/>
  <c r="AH82" i="159" s="1"/>
  <c r="AB83" i="159"/>
  <c r="AF83" i="159"/>
  <c r="AH83" i="159" s="1"/>
  <c r="AB84" i="159"/>
  <c r="AF84" i="159" s="1"/>
  <c r="AH84" i="159"/>
  <c r="AB85" i="159"/>
  <c r="AF85" i="159" s="1"/>
  <c r="AH85" i="159" s="1"/>
  <c r="X86" i="159"/>
  <c r="AF86" i="159" s="1"/>
  <c r="AB86" i="159"/>
  <c r="AD86" i="159"/>
  <c r="AH86" i="159"/>
  <c r="AB87" i="159"/>
  <c r="AF87" i="159" s="1"/>
  <c r="AH87" i="159" s="1"/>
  <c r="AB89" i="159"/>
  <c r="AF89" i="159" s="1"/>
  <c r="AH89" i="159" s="1"/>
  <c r="X90" i="159"/>
  <c r="AB90" i="159"/>
  <c r="AF90" i="159" s="1"/>
  <c r="AH90" i="159" s="1"/>
  <c r="AB91" i="159"/>
  <c r="AF91" i="159"/>
  <c r="AH91" i="159" s="1"/>
  <c r="AB92" i="159"/>
  <c r="AF92" i="159" s="1"/>
  <c r="AH92" i="159"/>
  <c r="X93" i="159"/>
  <c r="AF93" i="159" s="1"/>
  <c r="AB93" i="159"/>
  <c r="AH93" i="159"/>
  <c r="X94" i="159"/>
  <c r="AF94" i="159" s="1"/>
  <c r="AH94" i="159" s="1"/>
  <c r="AB94" i="159"/>
  <c r="X95" i="159"/>
  <c r="AF95" i="159" s="1"/>
  <c r="AH95" i="159" s="1"/>
  <c r="AB95" i="159"/>
  <c r="AB96" i="159"/>
  <c r="AF96" i="159" s="1"/>
  <c r="AH96" i="159" s="1"/>
  <c r="AB97" i="159"/>
  <c r="AF97" i="159" s="1"/>
  <c r="AH97" i="159" s="1"/>
  <c r="AG98" i="159"/>
  <c r="AE98" i="159"/>
  <c r="AC98" i="159"/>
  <c r="AA98" i="159"/>
  <c r="Z98" i="159"/>
  <c r="Y98" i="159"/>
  <c r="U6" i="159"/>
  <c r="W6" i="159" s="1"/>
  <c r="U7" i="159"/>
  <c r="W7" i="159" s="1"/>
  <c r="U8" i="159"/>
  <c r="W8" i="159" s="1"/>
  <c r="U9" i="159"/>
  <c r="W9" i="159" s="1"/>
  <c r="U10" i="159"/>
  <c r="W10" i="159" s="1"/>
  <c r="U11" i="159"/>
  <c r="W11" i="159" s="1"/>
  <c r="U12" i="159"/>
  <c r="W12" i="159" s="1"/>
  <c r="U13" i="159"/>
  <c r="W13" i="159" s="1"/>
  <c r="U14" i="159"/>
  <c r="W14" i="159" s="1"/>
  <c r="U15" i="159"/>
  <c r="W15" i="159" s="1"/>
  <c r="U16" i="159"/>
  <c r="W16" i="159" s="1"/>
  <c r="U17" i="159"/>
  <c r="W17" i="159" s="1"/>
  <c r="U18" i="159"/>
  <c r="W18" i="159" s="1"/>
  <c r="U19" i="159"/>
  <c r="W19" i="159" s="1"/>
  <c r="U20" i="159"/>
  <c r="W20" i="159" s="1"/>
  <c r="U21" i="159"/>
  <c r="W21" i="159" s="1"/>
  <c r="U22" i="159"/>
  <c r="W22" i="159" s="1"/>
  <c r="U23" i="159"/>
  <c r="W23" i="159" s="1"/>
  <c r="S24" i="159"/>
  <c r="U24" i="159" s="1"/>
  <c r="W24" i="159" s="1"/>
  <c r="U25" i="159"/>
  <c r="W25" i="159" s="1"/>
  <c r="U26" i="159"/>
  <c r="W26" i="159"/>
  <c r="U27" i="159"/>
  <c r="W27" i="159" s="1"/>
  <c r="U28" i="159"/>
  <c r="W28" i="159"/>
  <c r="S29" i="159"/>
  <c r="U29" i="159" s="1"/>
  <c r="W29" i="159" s="1"/>
  <c r="U30" i="159"/>
  <c r="W30" i="159" s="1"/>
  <c r="U31" i="159"/>
  <c r="W31" i="159" s="1"/>
  <c r="U32" i="159"/>
  <c r="W32" i="159" s="1"/>
  <c r="U33" i="159"/>
  <c r="W33" i="159" s="1"/>
  <c r="U34" i="159"/>
  <c r="W34" i="159" s="1"/>
  <c r="U35" i="159"/>
  <c r="W35" i="159" s="1"/>
  <c r="U36" i="159"/>
  <c r="W36" i="159" s="1"/>
  <c r="U37" i="159"/>
  <c r="W37" i="159" s="1"/>
  <c r="U38" i="159"/>
  <c r="W38" i="159" s="1"/>
  <c r="U39" i="159"/>
  <c r="W39" i="159" s="1"/>
  <c r="U40" i="159"/>
  <c r="W40" i="159" s="1"/>
  <c r="U41" i="159"/>
  <c r="W41" i="159" s="1"/>
  <c r="U42" i="159"/>
  <c r="W42" i="159" s="1"/>
  <c r="U43" i="159"/>
  <c r="W43" i="159" s="1"/>
  <c r="U44" i="159"/>
  <c r="W44" i="159" s="1"/>
  <c r="U45" i="159"/>
  <c r="W45" i="159" s="1"/>
  <c r="U46" i="159"/>
  <c r="W46" i="159" s="1"/>
  <c r="U47" i="159"/>
  <c r="W47" i="159" s="1"/>
  <c r="U48" i="159"/>
  <c r="W48" i="159" s="1"/>
  <c r="U49" i="159"/>
  <c r="W49" i="159" s="1"/>
  <c r="U50" i="159"/>
  <c r="W50" i="159" s="1"/>
  <c r="U51" i="159"/>
  <c r="W51" i="159" s="1"/>
  <c r="S52" i="159"/>
  <c r="U53" i="159"/>
  <c r="W53" i="159"/>
  <c r="U54" i="159"/>
  <c r="W54" i="159" s="1"/>
  <c r="U55" i="159"/>
  <c r="W55" i="159"/>
  <c r="U56" i="159"/>
  <c r="W56" i="159" s="1"/>
  <c r="U57" i="159"/>
  <c r="W57" i="159"/>
  <c r="U58" i="159"/>
  <c r="W58" i="159" s="1"/>
  <c r="U59" i="159"/>
  <c r="W59" i="159"/>
  <c r="S60" i="159"/>
  <c r="U60" i="159" s="1"/>
  <c r="W60" i="159" s="1"/>
  <c r="U61" i="159"/>
  <c r="W61" i="159" s="1"/>
  <c r="U62" i="159"/>
  <c r="W62" i="159" s="1"/>
  <c r="S63" i="159"/>
  <c r="U63" i="159" s="1"/>
  <c r="W63" i="159" s="1"/>
  <c r="U64" i="159"/>
  <c r="W64" i="159"/>
  <c r="U65" i="159"/>
  <c r="W65" i="159" s="1"/>
  <c r="U66" i="159"/>
  <c r="U67" i="159"/>
  <c r="W67" i="159" s="1"/>
  <c r="U68" i="159"/>
  <c r="W68" i="159"/>
  <c r="U69" i="159"/>
  <c r="W69" i="159" s="1"/>
  <c r="U70" i="159"/>
  <c r="W70" i="159"/>
  <c r="U71" i="159"/>
  <c r="W71" i="159" s="1"/>
  <c r="U72" i="159"/>
  <c r="W72" i="159"/>
  <c r="U73" i="159"/>
  <c r="W73" i="159" s="1"/>
  <c r="S74" i="159"/>
  <c r="U74" i="159"/>
  <c r="W74" i="159" s="1"/>
  <c r="U75" i="159"/>
  <c r="W75" i="159" s="1"/>
  <c r="U76" i="159"/>
  <c r="W76" i="159" s="1"/>
  <c r="U77" i="159"/>
  <c r="W77" i="159" s="1"/>
  <c r="U78" i="159"/>
  <c r="W78" i="159" s="1"/>
  <c r="U79" i="159"/>
  <c r="W79" i="159" s="1"/>
  <c r="U80" i="159"/>
  <c r="W80" i="159" s="1"/>
  <c r="S81" i="159"/>
  <c r="U81" i="159" s="1"/>
  <c r="W81" i="159"/>
  <c r="U82" i="159"/>
  <c r="U83" i="159"/>
  <c r="W83" i="159"/>
  <c r="U84" i="159"/>
  <c r="W84" i="159" s="1"/>
  <c r="U85" i="159"/>
  <c r="W85" i="159"/>
  <c r="S86" i="159"/>
  <c r="U86" i="159" s="1"/>
  <c r="W86" i="159" s="1"/>
  <c r="U87" i="159"/>
  <c r="W87" i="159" s="1"/>
  <c r="U89" i="159"/>
  <c r="W89" i="159" s="1"/>
  <c r="U90" i="159"/>
  <c r="W90" i="159" s="1"/>
  <c r="U91" i="159"/>
  <c r="W91" i="159" s="1"/>
  <c r="U92" i="159"/>
  <c r="W92" i="159" s="1"/>
  <c r="U93" i="159"/>
  <c r="W93" i="159" s="1"/>
  <c r="S94" i="159"/>
  <c r="U94" i="159" s="1"/>
  <c r="W94" i="159" s="1"/>
  <c r="U95" i="159"/>
  <c r="W95" i="159"/>
  <c r="U96" i="159"/>
  <c r="U97" i="159"/>
  <c r="W97" i="159"/>
  <c r="T98" i="159"/>
  <c r="P98" i="159"/>
  <c r="O98" i="159"/>
  <c r="N98" i="159"/>
  <c r="L7" i="159"/>
  <c r="L8" i="159"/>
  <c r="L9" i="159"/>
  <c r="L12" i="159"/>
  <c r="L13" i="159"/>
  <c r="L14" i="159"/>
  <c r="L15" i="159"/>
  <c r="L16" i="159"/>
  <c r="L18" i="159"/>
  <c r="L21" i="159"/>
  <c r="L22" i="159"/>
  <c r="L23" i="159"/>
  <c r="L24" i="159"/>
  <c r="L25" i="159"/>
  <c r="L26" i="159"/>
  <c r="L27" i="159"/>
  <c r="L29" i="159"/>
  <c r="L31" i="159"/>
  <c r="L32" i="159"/>
  <c r="L33" i="159"/>
  <c r="L35" i="159"/>
  <c r="L36" i="159"/>
  <c r="L38" i="159"/>
  <c r="L39" i="159"/>
  <c r="L40" i="159"/>
  <c r="L41" i="159"/>
  <c r="L43" i="159"/>
  <c r="L44" i="159"/>
  <c r="L46" i="159"/>
  <c r="L47" i="159"/>
  <c r="L48" i="159"/>
  <c r="L49" i="159"/>
  <c r="L51" i="159"/>
  <c r="L52" i="159"/>
  <c r="L55" i="159"/>
  <c r="L56" i="159"/>
  <c r="L57" i="159"/>
  <c r="L58" i="159"/>
  <c r="L59" i="159"/>
  <c r="L60" i="159"/>
  <c r="L61" i="159"/>
  <c r="L63" i="159"/>
  <c r="L64" i="159"/>
  <c r="L65" i="159"/>
  <c r="L66" i="159"/>
  <c r="L67" i="159"/>
  <c r="L68" i="159"/>
  <c r="L69" i="159"/>
  <c r="L71" i="159"/>
  <c r="L72" i="159"/>
  <c r="L73" i="159"/>
  <c r="L74" i="159"/>
  <c r="L75" i="159"/>
  <c r="L76" i="159"/>
  <c r="L77" i="159"/>
  <c r="L79" i="159"/>
  <c r="L80" i="159"/>
  <c r="L81" i="159"/>
  <c r="L82" i="159"/>
  <c r="L83" i="159"/>
  <c r="L84" i="159"/>
  <c r="L85" i="159"/>
  <c r="L89" i="159"/>
  <c r="L90" i="159"/>
  <c r="L91" i="159"/>
  <c r="L92" i="159"/>
  <c r="L94" i="159"/>
  <c r="L95" i="159"/>
  <c r="L96" i="159"/>
  <c r="L97" i="159"/>
  <c r="K98" i="159"/>
  <c r="I98" i="159"/>
  <c r="G98" i="159"/>
  <c r="F98" i="159"/>
  <c r="E98" i="159"/>
  <c r="D98" i="159"/>
  <c r="BE66" i="159" l="1"/>
  <c r="W66" i="159"/>
  <c r="AF6" i="159"/>
  <c r="AB98" i="159"/>
  <c r="AQ98" i="159"/>
  <c r="W96" i="159"/>
  <c r="W82" i="159"/>
  <c r="U52" i="159"/>
  <c r="W52" i="159" s="1"/>
  <c r="S98" i="159"/>
  <c r="X98" i="159"/>
  <c r="AF64" i="159"/>
  <c r="AH64" i="159" s="1"/>
  <c r="BB85" i="159"/>
  <c r="BE85" i="159"/>
  <c r="BB53" i="159"/>
  <c r="BE53" i="159"/>
  <c r="BE50" i="159"/>
  <c r="L50" i="159"/>
  <c r="BE42" i="159"/>
  <c r="L42" i="159"/>
  <c r="BE34" i="159"/>
  <c r="L34" i="159"/>
  <c r="V98" i="159"/>
  <c r="BE17" i="159"/>
  <c r="L17" i="159"/>
  <c r="H98" i="159"/>
  <c r="W98" i="159"/>
  <c r="BE91" i="159"/>
  <c r="BB91" i="159"/>
  <c r="BE86" i="159"/>
  <c r="BE70" i="159"/>
  <c r="BE54" i="159"/>
  <c r="BB97" i="159"/>
  <c r="BE97" i="159"/>
  <c r="BB89" i="159"/>
  <c r="BE89" i="159"/>
  <c r="BE87" i="159"/>
  <c r="BE83" i="159"/>
  <c r="BB83" i="159"/>
  <c r="BE73" i="159"/>
  <c r="BE65" i="159"/>
  <c r="BE57" i="159"/>
  <c r="BE48" i="159"/>
  <c r="BE43" i="159"/>
  <c r="BE40" i="159"/>
  <c r="BE35" i="159"/>
  <c r="BE32" i="159"/>
  <c r="BE26" i="159"/>
  <c r="BE22" i="159"/>
  <c r="BE20" i="159"/>
  <c r="BE18" i="159"/>
  <c r="BE15" i="159"/>
  <c r="AZ9" i="159"/>
  <c r="BB9" i="159" s="1"/>
  <c r="AW98" i="159"/>
  <c r="BE95" i="159"/>
  <c r="BB95" i="159"/>
  <c r="BB81" i="159"/>
  <c r="BE81" i="159"/>
  <c r="BE46" i="159"/>
  <c r="BE38" i="159"/>
  <c r="BE30" i="159"/>
  <c r="BB30" i="159"/>
  <c r="BE13" i="159"/>
  <c r="AK98" i="159"/>
  <c r="BB93" i="159"/>
  <c r="BE93" i="159"/>
  <c r="BE77" i="159"/>
  <c r="BE69" i="159"/>
  <c r="BE61" i="159"/>
  <c r="BE52" i="159"/>
  <c r="BE51" i="159"/>
  <c r="BE47" i="159"/>
  <c r="BE44" i="159"/>
  <c r="BE39" i="159"/>
  <c r="BE36" i="159"/>
  <c r="BE31" i="159"/>
  <c r="BE28" i="159"/>
  <c r="BE24" i="159"/>
  <c r="BE19" i="159"/>
  <c r="BE11" i="159"/>
  <c r="BB11" i="159"/>
  <c r="BE6" i="159"/>
  <c r="BB6" i="159"/>
  <c r="J86" i="159"/>
  <c r="L86" i="159" s="1"/>
  <c r="J78" i="159"/>
  <c r="L78" i="159" s="1"/>
  <c r="J70" i="159"/>
  <c r="L70" i="159" s="1"/>
  <c r="J62" i="159"/>
  <c r="L62" i="159" s="1"/>
  <c r="J54" i="159"/>
  <c r="L54" i="159" s="1"/>
  <c r="J45" i="159"/>
  <c r="L45" i="159" s="1"/>
  <c r="J37" i="159"/>
  <c r="L37" i="159" s="1"/>
  <c r="J28" i="159"/>
  <c r="L28" i="159" s="1"/>
  <c r="J19" i="159"/>
  <c r="L19" i="159" s="1"/>
  <c r="J10" i="159"/>
  <c r="L10" i="159" s="1"/>
  <c r="BE7" i="159"/>
  <c r="Q98" i="159"/>
  <c r="J6" i="159"/>
  <c r="AZ98" i="159" l="1"/>
  <c r="U98" i="159"/>
  <c r="AH6" i="159"/>
  <c r="AH98" i="159" s="1"/>
  <c r="AF98" i="159"/>
  <c r="J98" i="159"/>
  <c r="J100" i="159" s="1"/>
  <c r="L6" i="159"/>
  <c r="L98" i="159" s="1"/>
  <c r="BB98" i="159"/>
  <c r="BE98" i="159"/>
  <c r="BE100" i="159" s="1"/>
  <c r="BE9" i="159"/>
</calcChain>
</file>

<file path=xl/sharedStrings.xml><?xml version="1.0" encoding="utf-8"?>
<sst xmlns="http://schemas.openxmlformats.org/spreadsheetml/2006/main" count="250" uniqueCount="160">
  <si>
    <t>ALEXE GHERGHINA</t>
  </si>
  <si>
    <t>ANDONE CRISTINA-LUIZA</t>
  </si>
  <si>
    <t>ARHIP NELU</t>
  </si>
  <si>
    <t>BARLADEANU ELENA</t>
  </si>
  <si>
    <t>BOAZU TEODOR GEORGE</t>
  </si>
  <si>
    <t>CHEBAC RODICA</t>
  </si>
  <si>
    <t>CHIRIC ALEXANDRU</t>
  </si>
  <si>
    <t>CROITORU CRISTEA-AUREL</t>
  </si>
  <si>
    <t>DANESCU RUXANDRA</t>
  </si>
  <si>
    <t>DRAGOMIR DOMNICA</t>
  </si>
  <si>
    <t>DUMBRAVEANU IULIANA-DENIS</t>
  </si>
  <si>
    <t>DUMITRU MARIA</t>
  </si>
  <si>
    <t>GHERGHISAN-FILIP MIRELA-VASILICA</t>
  </si>
  <si>
    <t>GHINOIU CAMELIA</t>
  </si>
  <si>
    <t>GOGONET MIRELA</t>
  </si>
  <si>
    <t>HARNAGEA GHEORGHE-LIVIU</t>
  </si>
  <si>
    <t>VIZITIU DAMIAN</t>
  </si>
  <si>
    <t>VIZITIU ZIZI</t>
  </si>
  <si>
    <t>NUME/PRENUME</t>
  </si>
  <si>
    <t>DIMA OCTAVEAN (S.C. DENTOSTYLE S.R.L)</t>
  </si>
  <si>
    <t>DIMA CARMEN (S.C. DENTOSTYLE S.R.L)</t>
  </si>
  <si>
    <t>CHIRIAC MARGARETA</t>
  </si>
  <si>
    <t>CARP MARTA ELENA</t>
  </si>
  <si>
    <t>CHIRIC DORINA</t>
  </si>
  <si>
    <t>CHIFOR EMILIAN</t>
  </si>
  <si>
    <t>DIMITRIU DANIELA</t>
  </si>
  <si>
    <t>BERECHET LILIANA VIORICA</t>
  </si>
  <si>
    <t>ACHIMESCU ANETA-MARIANA(SC Akydent SRL)</t>
  </si>
  <si>
    <t>CROITORU CRISTEA CARMEN</t>
  </si>
  <si>
    <t>BOAZU LOREDANA ECATERINA</t>
  </si>
  <si>
    <t>GEORGESCU LIGIA ANA MARIA</t>
  </si>
  <si>
    <t>specialist</t>
  </si>
  <si>
    <t>dentist</t>
  </si>
  <si>
    <t xml:space="preserve">primar </t>
  </si>
  <si>
    <t>primar</t>
  </si>
  <si>
    <t>Grad prof.</t>
  </si>
  <si>
    <t>Nr.crt.</t>
  </si>
  <si>
    <t>CHIPER MARLENA</t>
  </si>
  <si>
    <t>BARLADEANU VASILE</t>
  </si>
  <si>
    <t>plafon ianuarie</t>
  </si>
  <si>
    <t>plafon februarie</t>
  </si>
  <si>
    <t>plafon martie</t>
  </si>
  <si>
    <t>plafon trim.1</t>
  </si>
  <si>
    <t>plata trim.1</t>
  </si>
  <si>
    <t>REPORT 1</t>
  </si>
  <si>
    <t>plata</t>
  </si>
  <si>
    <t>plafon aprilie</t>
  </si>
  <si>
    <t>plafon trim.2</t>
  </si>
  <si>
    <t>plata trim.2</t>
  </si>
  <si>
    <t xml:space="preserve">plata mai </t>
  </si>
  <si>
    <t>plafon trim.3</t>
  </si>
  <si>
    <t>plata trim.3</t>
  </si>
  <si>
    <t>plafon trim.4</t>
  </si>
  <si>
    <t>plata trim.4</t>
  </si>
  <si>
    <t>plata iunie</t>
  </si>
  <si>
    <t>plata iulie</t>
  </si>
  <si>
    <t>plata august</t>
  </si>
  <si>
    <t>plata septembrie</t>
  </si>
  <si>
    <t>BERECHET CORINA</t>
  </si>
  <si>
    <t>CACA JANI</t>
  </si>
  <si>
    <t>BUDEI LILIANA CATALINA</t>
  </si>
  <si>
    <t>SUSANU CLAUDIU</t>
  </si>
  <si>
    <t>GIRNEATA ANDREI</t>
  </si>
  <si>
    <t>HULEA GEORGETA</t>
  </si>
  <si>
    <t>IANCU MARIANA</t>
  </si>
  <si>
    <t>IONITA DAN</t>
  </si>
  <si>
    <t>LACATUS ALINA-MIHAELA</t>
  </si>
  <si>
    <t>LEATA RAZVAN</t>
  </si>
  <si>
    <t>LEIBOVICI RADU ANDY</t>
  </si>
  <si>
    <t>LUPARU ANDREEA ANA MARIA</t>
  </si>
  <si>
    <t xml:space="preserve">MARUNTELU MIHAI </t>
  </si>
  <si>
    <t>MARCU CARMEN-MARIANA</t>
  </si>
  <si>
    <t>MARDARE LOLI</t>
  </si>
  <si>
    <t>MIHAILOPOL CORINA</t>
  </si>
  <si>
    <t>MIHALACHE IULIAN</t>
  </si>
  <si>
    <t>MIRON ALEXANDRU</t>
  </si>
  <si>
    <t>MIRON ANGELA</t>
  </si>
  <si>
    <t>MOISEI MIHAELA</t>
  </si>
  <si>
    <t>MOLDOVEANU TINCA</t>
  </si>
  <si>
    <t>MORARU PAUL EMIL</t>
  </si>
  <si>
    <t>MORARU ELENA</t>
  </si>
  <si>
    <t>MURARIU VERONICA</t>
  </si>
  <si>
    <t>MUNTEANU MANUELA ALINA</t>
  </si>
  <si>
    <t>MUSAT  ANTOANETA</t>
  </si>
  <si>
    <t>NECHITA ADRIAN</t>
  </si>
  <si>
    <t>NICULESCU DRAGOS</t>
  </si>
  <si>
    <t>OANA LUMINITA</t>
  </si>
  <si>
    <t>PETRACHE IONELA</t>
  </si>
  <si>
    <t>PETRASCU LIVIA</t>
  </si>
  <si>
    <t>POPA ALEXANDRA CARMEN</t>
  </si>
  <si>
    <t>RADU ROMEO</t>
  </si>
  <si>
    <t>RARINCA MONICA</t>
  </si>
  <si>
    <t>REVES CAROL</t>
  </si>
  <si>
    <t>SINCAR DORINA-CERASELLA</t>
  </si>
  <si>
    <t>SKOWRONSCHI ANTON</t>
  </si>
  <si>
    <t>TOROPOC ADINA</t>
  </si>
  <si>
    <t>UTA-NADA DOINA-LIANA</t>
  </si>
  <si>
    <t>VASILIU VENERA-ELENA</t>
  </si>
  <si>
    <t>VLAD DANIELA SIMONA</t>
  </si>
  <si>
    <t>VASILESCU VLAD</t>
  </si>
  <si>
    <t>plata aprilie</t>
  </si>
  <si>
    <t>plafon mai</t>
  </si>
  <si>
    <t>plafon iunie</t>
  </si>
  <si>
    <t>plafon iulie</t>
  </si>
  <si>
    <t>plafon august</t>
  </si>
  <si>
    <t>plata decembrie</t>
  </si>
  <si>
    <t xml:space="preserve">TOTAL GENERAL </t>
  </si>
  <si>
    <t>plafon sept</t>
  </si>
  <si>
    <t>plafon oct</t>
  </si>
  <si>
    <t>plata oct</t>
  </si>
  <si>
    <t>plafon nov.</t>
  </si>
  <si>
    <t>plata nov.</t>
  </si>
  <si>
    <t>plafon dec.</t>
  </si>
  <si>
    <t>REPORT 2</t>
  </si>
  <si>
    <t>REPORT 3</t>
  </si>
  <si>
    <t>REPORT 4</t>
  </si>
  <si>
    <t>ACHIMESCU BOGDAN MIRCEA (SC Akydent SRL)</t>
  </si>
  <si>
    <t>POPA SERBAN (SC ESTETA SRL)</t>
  </si>
  <si>
    <t>POPA MARIA (SC ESTETA SRL)</t>
  </si>
  <si>
    <t>POPA GABRIELA (S.C SMILE GABI DENT SRL)</t>
  </si>
  <si>
    <t>Anexa 2</t>
  </si>
  <si>
    <t xml:space="preserve">plata </t>
  </si>
  <si>
    <t>Total plafon mai</t>
  </si>
  <si>
    <t>BOGEAN ARABELA-LORELEY</t>
  </si>
  <si>
    <t>PANAITE GEORGE</t>
  </si>
  <si>
    <t>TEODORU CRISTIAN</t>
  </si>
  <si>
    <t>JUGRAVU LUCHINCIUC ANDREEA (SC BIDENTAL SRL)</t>
  </si>
  <si>
    <t>MIRON ADRIAN IONUT</t>
  </si>
  <si>
    <t>MIHALUTA FLORIN (SC DOCTOR MIHALUTA SRL)</t>
  </si>
  <si>
    <t>BOROS LOREDANA</t>
  </si>
  <si>
    <t>PAVEL RODICA MARIANA</t>
  </si>
  <si>
    <t>necontractat</t>
  </si>
  <si>
    <t>trim.I 2017</t>
  </si>
  <si>
    <t>buget trim.I</t>
  </si>
  <si>
    <t>BALABAN DANIELA</t>
  </si>
  <si>
    <t>BRATU LUCIAN VALERIU (SC DOCTOR MIHALUTA SRL)</t>
  </si>
  <si>
    <t>CRETU LUCIAN</t>
  </si>
  <si>
    <t>SPITALUL DE PEDIATRIE (dr. MATEI MADALINA)</t>
  </si>
  <si>
    <t>LUNGU DOMNICA CRENGUTA</t>
  </si>
  <si>
    <t>buget an 2017</t>
  </si>
  <si>
    <t>buget necontractat</t>
  </si>
  <si>
    <t>suplimentare mai</t>
  </si>
  <si>
    <t>Suma anuala contractata 2017</t>
  </si>
  <si>
    <t>buget</t>
  </si>
  <si>
    <t>suplimentare august</t>
  </si>
  <si>
    <t>TOTAL AUGUST</t>
  </si>
  <si>
    <t>SPITALUL DE PEDIATRIE (dr. CUIGNET-MIRON FLORENTINA)</t>
  </si>
  <si>
    <t>suplimentare nov.din report trim.III</t>
  </si>
  <si>
    <t>TOTAL PLAFON NOV.</t>
  </si>
  <si>
    <t>buget de imp.</t>
  </si>
  <si>
    <t>suplimentare nov.cf fila buget</t>
  </si>
  <si>
    <t>suplimentare dec din report trim.III</t>
  </si>
  <si>
    <t>incetare contract dr.BOGATU</t>
  </si>
  <si>
    <t>nerealizat oct</t>
  </si>
  <si>
    <t>report din oct.2017</t>
  </si>
  <si>
    <t>nerealizat nov.</t>
  </si>
  <si>
    <t>supl dec.cf fila buget</t>
  </si>
  <si>
    <t>supl dec.din nerealizat nov.</t>
  </si>
  <si>
    <t xml:space="preserve"> PLAFON DEC.</t>
  </si>
  <si>
    <t>TOTAL PLAFON DEC.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</si>
</sst>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</font>
    <font>
      <sz val="10"/>
      <name val="Arial"/>
    </font>
    <font>
      <sz val="8"/>
      <name val="Arial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  <charset val="238"/>
    </font>
    <font>
      <b/>
      <i/>
      <sz val="8"/>
      <color indexed="10"/>
      <name val="Arial"/>
      <family val="2"/>
      <charset val="238"/>
    </font>
    <font>
      <b/>
      <i/>
      <sz val="8"/>
      <name val="Arial"/>
      <family val="2"/>
      <charset val="238"/>
    </font>
    <font>
      <b/>
      <sz val="8"/>
      <name val="Arial"/>
      <family val="2"/>
      <charset val="238"/>
    </font>
    <font>
      <b/>
      <sz val="8"/>
      <color indexed="12"/>
      <name val="Arial"/>
      <family val="2"/>
      <charset val="238"/>
    </font>
    <font>
      <b/>
      <i/>
      <sz val="8"/>
      <color indexed="12"/>
      <name val="Arial"/>
      <family val="2"/>
      <charset val="238"/>
    </font>
    <font>
      <sz val="8"/>
      <name val="Arial"/>
      <family val="2"/>
      <charset val="238"/>
    </font>
    <font>
      <i/>
      <sz val="8"/>
      <color indexed="12"/>
      <name val="Arial"/>
      <family val="2"/>
      <charset val="238"/>
    </font>
    <font>
      <i/>
      <sz val="8"/>
      <color indexed="10"/>
      <name val="Arial"/>
      <family val="2"/>
      <charset val="238"/>
    </font>
    <font>
      <sz val="8"/>
      <color indexed="17"/>
      <name val="Arial"/>
      <family val="2"/>
      <charset val="238"/>
    </font>
    <font>
      <b/>
      <sz val="8"/>
      <color indexed="17"/>
      <name val="Arial"/>
      <family val="2"/>
      <charset val="238"/>
    </font>
    <font>
      <sz val="8"/>
      <color indexed="12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25">
    <xf numFmtId="0" fontId="0" fillId="0" borderId="0" xfId="0"/>
    <xf numFmtId="0" fontId="3" fillId="0" borderId="0" xfId="0" applyFont="1" applyFill="1"/>
    <xf numFmtId="0" fontId="5" fillId="0" borderId="1" xfId="0" applyFont="1" applyFill="1" applyBorder="1"/>
    <xf numFmtId="0" fontId="6" fillId="0" borderId="1" xfId="0" applyFont="1" applyFill="1" applyBorder="1"/>
    <xf numFmtId="0" fontId="4" fillId="0" borderId="0" xfId="0" applyFont="1" applyFill="1"/>
    <xf numFmtId="4" fontId="4" fillId="0" borderId="0" xfId="0" applyNumberFormat="1" applyFont="1" applyFill="1"/>
    <xf numFmtId="0" fontId="5" fillId="0" borderId="0" xfId="0" applyFont="1" applyFill="1"/>
    <xf numFmtId="0" fontId="5" fillId="0" borderId="0" xfId="0" applyFont="1" applyFill="1" applyAlignment="1">
      <alignment wrapText="1"/>
    </xf>
    <xf numFmtId="0" fontId="3" fillId="0" borderId="1" xfId="0" applyFont="1" applyFill="1" applyBorder="1"/>
    <xf numFmtId="0" fontId="6" fillId="0" borderId="1" xfId="0" applyFont="1" applyFill="1" applyBorder="1" applyAlignment="1">
      <alignment vertical="center" wrapText="1"/>
    </xf>
    <xf numFmtId="0" fontId="6" fillId="0" borderId="0" xfId="0" applyFont="1" applyFill="1"/>
    <xf numFmtId="4" fontId="7" fillId="0" borderId="1" xfId="0" applyNumberFormat="1" applyFont="1" applyFill="1" applyBorder="1"/>
    <xf numFmtId="0" fontId="5" fillId="0" borderId="1" xfId="1" applyFont="1" applyFill="1" applyBorder="1"/>
    <xf numFmtId="0" fontId="6" fillId="0" borderId="1" xfId="1" applyFont="1" applyFill="1" applyBorder="1"/>
    <xf numFmtId="0" fontId="9" fillId="0" borderId="1" xfId="1" applyFont="1" applyFill="1" applyBorder="1"/>
    <xf numFmtId="0" fontId="7" fillId="0" borderId="1" xfId="1" applyFont="1" applyFill="1" applyBorder="1"/>
    <xf numFmtId="49" fontId="5" fillId="0" borderId="1" xfId="0" applyNumberFormat="1" applyFont="1" applyFill="1" applyBorder="1" applyAlignment="1">
      <alignment wrapText="1"/>
    </xf>
    <xf numFmtId="0" fontId="5" fillId="0" borderId="2" xfId="1" applyFont="1" applyFill="1" applyBorder="1"/>
    <xf numFmtId="0" fontId="9" fillId="0" borderId="0" xfId="0" applyFont="1" applyFill="1"/>
    <xf numFmtId="0" fontId="10" fillId="0" borderId="0" xfId="0" applyFont="1" applyFill="1"/>
    <xf numFmtId="4" fontId="11" fillId="0" borderId="0" xfId="0" applyNumberFormat="1" applyFont="1" applyFill="1"/>
    <xf numFmtId="0" fontId="12" fillId="0" borderId="0" xfId="0" applyFont="1" applyFill="1"/>
    <xf numFmtId="0" fontId="10" fillId="0" borderId="3" xfId="0" applyFont="1" applyFill="1" applyBorder="1"/>
    <xf numFmtId="0" fontId="9" fillId="0" borderId="4" xfId="0" applyFont="1" applyFill="1" applyBorder="1"/>
    <xf numFmtId="4" fontId="11" fillId="0" borderId="4" xfId="0" applyNumberFormat="1" applyFont="1" applyFill="1" applyBorder="1"/>
    <xf numFmtId="4" fontId="10" fillId="0" borderId="4" xfId="0" applyNumberFormat="1" applyFont="1" applyFill="1" applyBorder="1"/>
    <xf numFmtId="4" fontId="9" fillId="0" borderId="5" xfId="0" applyNumberFormat="1" applyFont="1" applyFill="1" applyBorder="1"/>
    <xf numFmtId="4" fontId="12" fillId="0" borderId="4" xfId="0" applyNumberFormat="1" applyFont="1" applyFill="1" applyBorder="1"/>
    <xf numFmtId="4" fontId="9" fillId="0" borderId="4" xfId="0" applyNumberFormat="1" applyFont="1" applyFill="1" applyBorder="1"/>
    <xf numFmtId="4" fontId="6" fillId="0" borderId="4" xfId="0" applyNumberFormat="1" applyFont="1" applyFill="1" applyBorder="1"/>
    <xf numFmtId="4" fontId="12" fillId="0" borderId="1" xfId="0" applyNumberFormat="1" applyFont="1" applyFill="1" applyBorder="1"/>
    <xf numFmtId="4" fontId="11" fillId="0" borderId="1" xfId="1" applyNumberFormat="1" applyFont="1" applyFill="1" applyBorder="1" applyAlignment="1">
      <alignment horizontal="right"/>
    </xf>
    <xf numFmtId="4" fontId="11" fillId="0" borderId="6" xfId="1" applyNumberFormat="1" applyFont="1" applyFill="1" applyBorder="1" applyAlignment="1">
      <alignment horizontal="right"/>
    </xf>
    <xf numFmtId="0" fontId="11" fillId="0" borderId="0" xfId="0" applyFont="1" applyFill="1"/>
    <xf numFmtId="4" fontId="13" fillId="0" borderId="1" xfId="1" applyNumberFormat="1" applyFont="1" applyFill="1" applyBorder="1" applyAlignment="1">
      <alignment horizontal="right"/>
    </xf>
    <xf numFmtId="4" fontId="13" fillId="0" borderId="6" xfId="1" applyNumberFormat="1" applyFont="1" applyFill="1" applyBorder="1" applyAlignment="1">
      <alignment horizontal="right"/>
    </xf>
    <xf numFmtId="0" fontId="7" fillId="0" borderId="0" xfId="0" applyFont="1" applyFill="1"/>
    <xf numFmtId="0" fontId="3" fillId="0" borderId="2" xfId="0" applyFont="1" applyFill="1" applyBorder="1"/>
    <xf numFmtId="0" fontId="5" fillId="0" borderId="2" xfId="0" applyFont="1" applyFill="1" applyBorder="1"/>
    <xf numFmtId="4" fontId="12" fillId="0" borderId="2" xfId="0" applyNumberFormat="1" applyFont="1" applyFill="1" applyBorder="1"/>
    <xf numFmtId="4" fontId="5" fillId="0" borderId="2" xfId="0" applyNumberFormat="1" applyFont="1" applyFill="1" applyBorder="1"/>
    <xf numFmtId="4" fontId="10" fillId="0" borderId="2" xfId="0" applyNumberFormat="1" applyFont="1" applyFill="1" applyBorder="1"/>
    <xf numFmtId="4" fontId="7" fillId="0" borderId="2" xfId="0" applyNumberFormat="1" applyFont="1" applyFill="1" applyBorder="1"/>
    <xf numFmtId="4" fontId="9" fillId="0" borderId="2" xfId="0" applyNumberFormat="1" applyFont="1" applyFill="1" applyBorder="1"/>
    <xf numFmtId="4" fontId="6" fillId="0" borderId="2" xfId="0" applyNumberFormat="1" applyFont="1" applyFill="1" applyBorder="1"/>
    <xf numFmtId="4" fontId="7" fillId="0" borderId="1" xfId="1" applyNumberFormat="1" applyFont="1" applyFill="1" applyBorder="1" applyAlignment="1">
      <alignment horizontal="right"/>
    </xf>
    <xf numFmtId="4" fontId="7" fillId="0" borderId="6" xfId="1" applyNumberFormat="1" applyFont="1" applyFill="1" applyBorder="1" applyAlignment="1">
      <alignment horizontal="right"/>
    </xf>
    <xf numFmtId="0" fontId="14" fillId="0" borderId="0" xfId="0" applyFont="1" applyFill="1"/>
    <xf numFmtId="4" fontId="14" fillId="0" borderId="2" xfId="0" applyNumberFormat="1" applyFont="1" applyFill="1" applyBorder="1"/>
    <xf numFmtId="0" fontId="15" fillId="0" borderId="0" xfId="0" applyFont="1" applyFill="1"/>
    <xf numFmtId="4" fontId="15" fillId="0" borderId="2" xfId="0" applyNumberFormat="1" applyFont="1" applyFill="1" applyBorder="1"/>
    <xf numFmtId="4" fontId="8" fillId="0" borderId="2" xfId="0" applyNumberFormat="1" applyFont="1" applyFill="1" applyBorder="1"/>
    <xf numFmtId="4" fontId="8" fillId="0" borderId="4" xfId="0" applyNumberFormat="1" applyFont="1" applyFill="1" applyBorder="1"/>
    <xf numFmtId="4" fontId="12" fillId="2" borderId="2" xfId="0" applyNumberFormat="1" applyFont="1" applyFill="1" applyBorder="1"/>
    <xf numFmtId="4" fontId="13" fillId="3" borderId="0" xfId="0" applyNumberFormat="1" applyFont="1" applyFill="1"/>
    <xf numFmtId="4" fontId="10" fillId="3" borderId="0" xfId="0" applyNumberFormat="1" applyFont="1" applyFill="1"/>
    <xf numFmtId="4" fontId="16" fillId="4" borderId="0" xfId="0" applyNumberFormat="1" applyFont="1" applyFill="1"/>
    <xf numFmtId="4" fontId="17" fillId="4" borderId="0" xfId="0" applyNumberFormat="1" applyFont="1" applyFill="1"/>
    <xf numFmtId="0" fontId="13" fillId="0" borderId="0" xfId="0" applyFont="1" applyFill="1"/>
    <xf numFmtId="4" fontId="13" fillId="0" borderId="2" xfId="0" applyNumberFormat="1" applyFont="1" applyFill="1" applyBorder="1"/>
    <xf numFmtId="4" fontId="7" fillId="0" borderId="0" xfId="0" applyNumberFormat="1" applyFont="1" applyFill="1"/>
    <xf numFmtId="4" fontId="6" fillId="0" borderId="0" xfId="0" applyNumberFormat="1" applyFont="1" applyFill="1"/>
    <xf numFmtId="4" fontId="15" fillId="0" borderId="0" xfId="0" applyNumberFormat="1" applyFont="1" applyFill="1"/>
    <xf numFmtId="0" fontId="9" fillId="0" borderId="1" xfId="0" applyFont="1" applyFill="1" applyBorder="1"/>
    <xf numFmtId="0" fontId="9" fillId="0" borderId="1" xfId="0" applyFont="1" applyFill="1" applyBorder="1" applyAlignment="1">
      <alignment vertical="center" wrapText="1"/>
    </xf>
    <xf numFmtId="4" fontId="12" fillId="0" borderId="0" xfId="0" applyNumberFormat="1" applyFont="1" applyFill="1"/>
    <xf numFmtId="4" fontId="6" fillId="2" borderId="0" xfId="0" applyNumberFormat="1" applyFont="1" applyFill="1"/>
    <xf numFmtId="4" fontId="14" fillId="0" borderId="1" xfId="0" applyNumberFormat="1" applyFont="1" applyFill="1" applyBorder="1"/>
    <xf numFmtId="4" fontId="18" fillId="0" borderId="1" xfId="1" applyNumberFormat="1" applyFont="1" applyFill="1" applyBorder="1" applyAlignment="1">
      <alignment horizontal="right"/>
    </xf>
    <xf numFmtId="4" fontId="18" fillId="0" borderId="6" xfId="1" applyNumberFormat="1" applyFont="1" applyFill="1" applyBorder="1" applyAlignment="1">
      <alignment horizontal="right"/>
    </xf>
    <xf numFmtId="4" fontId="18" fillId="0" borderId="2" xfId="1" applyNumberFormat="1" applyFont="1" applyFill="1" applyBorder="1" applyAlignment="1">
      <alignment horizontal="right"/>
    </xf>
    <xf numFmtId="4" fontId="18" fillId="0" borderId="7" xfId="1" applyNumberFormat="1" applyFont="1" applyFill="1" applyBorder="1" applyAlignment="1">
      <alignment horizontal="right"/>
    </xf>
    <xf numFmtId="4" fontId="9" fillId="0" borderId="0" xfId="0" applyNumberFormat="1" applyFont="1" applyFill="1"/>
    <xf numFmtId="4" fontId="14" fillId="0" borderId="0" xfId="0" applyNumberFormat="1" applyFont="1" applyFill="1"/>
    <xf numFmtId="4" fontId="9" fillId="2" borderId="0" xfId="0" applyNumberFormat="1" applyFont="1" applyFill="1"/>
    <xf numFmtId="0" fontId="7" fillId="0" borderId="0" xfId="0" applyFont="1" applyFill="1" applyAlignment="1">
      <alignment horizontal="center"/>
    </xf>
    <xf numFmtId="4" fontId="11" fillId="0" borderId="2" xfId="1" applyNumberFormat="1" applyFont="1" applyFill="1" applyBorder="1" applyAlignment="1">
      <alignment horizontal="right"/>
    </xf>
    <xf numFmtId="4" fontId="11" fillId="0" borderId="7" xfId="1" applyNumberFormat="1" applyFont="1" applyFill="1" applyBorder="1" applyAlignment="1">
      <alignment horizontal="right"/>
    </xf>
    <xf numFmtId="0" fontId="5" fillId="0" borderId="1" xfId="1" applyFont="1" applyFill="1" applyBorder="1"/>
    <xf numFmtId="4" fontId="12" fillId="0" borderId="2" xfId="0" applyNumberFormat="1" applyFont="1" applyFill="1" applyBorder="1"/>
    <xf numFmtId="4" fontId="5" fillId="0" borderId="2" xfId="0" applyNumberFormat="1" applyFont="1" applyFill="1" applyBorder="1"/>
    <xf numFmtId="4" fontId="10" fillId="0" borderId="2" xfId="0" applyNumberFormat="1" applyFont="1" applyFill="1" applyBorder="1"/>
    <xf numFmtId="4" fontId="13" fillId="0" borderId="2" xfId="0" applyNumberFormat="1" applyFont="1" applyFill="1" applyBorder="1"/>
    <xf numFmtId="4" fontId="15" fillId="0" borderId="2" xfId="0" applyNumberFormat="1" applyFont="1" applyFill="1" applyBorder="1"/>
    <xf numFmtId="4" fontId="11" fillId="0" borderId="1" xfId="1" applyNumberFormat="1" applyFont="1" applyFill="1" applyBorder="1" applyAlignment="1">
      <alignment horizontal="right"/>
    </xf>
    <xf numFmtId="4" fontId="13" fillId="0" borderId="1" xfId="1" applyNumberFormat="1" applyFont="1" applyFill="1" applyBorder="1" applyAlignment="1">
      <alignment horizontal="right"/>
    </xf>
    <xf numFmtId="4" fontId="18" fillId="0" borderId="1" xfId="1" applyNumberFormat="1" applyFont="1" applyFill="1" applyBorder="1" applyAlignment="1">
      <alignment horizontal="right"/>
    </xf>
    <xf numFmtId="4" fontId="7" fillId="0" borderId="2" xfId="0" applyNumberFormat="1" applyFont="1" applyFill="1" applyBorder="1"/>
    <xf numFmtId="4" fontId="9" fillId="0" borderId="2" xfId="0" applyNumberFormat="1" applyFont="1" applyFill="1" applyBorder="1"/>
    <xf numFmtId="4" fontId="8" fillId="0" borderId="2" xfId="0" applyNumberFormat="1" applyFont="1" applyFill="1" applyBorder="1"/>
    <xf numFmtId="4" fontId="7" fillId="0" borderId="1" xfId="1" applyNumberFormat="1" applyFont="1" applyFill="1" applyBorder="1" applyAlignment="1">
      <alignment horizontal="right"/>
    </xf>
    <xf numFmtId="4" fontId="6" fillId="0" borderId="2" xfId="0" applyNumberFormat="1" applyFont="1" applyFill="1" applyBorder="1"/>
    <xf numFmtId="4" fontId="11" fillId="0" borderId="2" xfId="1" applyNumberFormat="1" applyFont="1" applyFill="1" applyBorder="1" applyAlignment="1">
      <alignment horizontal="right"/>
    </xf>
    <xf numFmtId="0" fontId="3" fillId="0" borderId="0" xfId="0" applyFont="1" applyFill="1"/>
    <xf numFmtId="4" fontId="18" fillId="0" borderId="2" xfId="1" applyNumberFormat="1" applyFont="1" applyFill="1" applyBorder="1" applyAlignment="1">
      <alignment horizontal="right"/>
    </xf>
    <xf numFmtId="0" fontId="6" fillId="4" borderId="8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wrapText="1"/>
    </xf>
    <xf numFmtId="0" fontId="6" fillId="4" borderId="11" xfId="0" applyFont="1" applyFill="1" applyBorder="1" applyAlignment="1">
      <alignment horizontal="center" wrapText="1"/>
    </xf>
    <xf numFmtId="0" fontId="12" fillId="4" borderId="10" xfId="0" applyFont="1" applyFill="1" applyBorder="1" applyAlignment="1">
      <alignment horizontal="center" vertical="center" wrapText="1"/>
    </xf>
    <xf numFmtId="0" fontId="12" fillId="4" borderId="11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17" fontId="12" fillId="4" borderId="10" xfId="0" applyNumberFormat="1" applyFont="1" applyFill="1" applyBorder="1" applyAlignment="1">
      <alignment horizontal="center" vertical="center" wrapText="1"/>
    </xf>
    <xf numFmtId="17" fontId="12" fillId="4" borderId="11" xfId="0" applyNumberFormat="1" applyFont="1" applyFill="1" applyBorder="1" applyAlignment="1">
      <alignment horizontal="center" vertical="center" wrapText="1"/>
    </xf>
    <xf numFmtId="17" fontId="6" fillId="4" borderId="10" xfId="0" applyNumberFormat="1" applyFont="1" applyFill="1" applyBorder="1" applyAlignment="1">
      <alignment horizontal="center" vertical="center" wrapText="1"/>
    </xf>
    <xf numFmtId="17" fontId="6" fillId="4" borderId="11" xfId="0" applyNumberFormat="1" applyFont="1" applyFill="1" applyBorder="1" applyAlignment="1">
      <alignment horizontal="center" vertical="center" wrapText="1"/>
    </xf>
    <xf numFmtId="4" fontId="12" fillId="4" borderId="10" xfId="0" applyNumberFormat="1" applyFont="1" applyFill="1" applyBorder="1" applyAlignment="1">
      <alignment horizontal="center" vertical="center" wrapText="1"/>
    </xf>
    <xf numFmtId="4" fontId="12" fillId="4" borderId="11" xfId="0" applyNumberFormat="1" applyFont="1" applyFill="1" applyBorder="1" applyAlignment="1">
      <alignment horizontal="center" vertical="center" wrapText="1"/>
    </xf>
    <xf numFmtId="4" fontId="6" fillId="4" borderId="10" xfId="0" applyNumberFormat="1" applyFont="1" applyFill="1" applyBorder="1" applyAlignment="1">
      <alignment horizontal="center" vertical="center" wrapText="1"/>
    </xf>
    <xf numFmtId="4" fontId="6" fillId="4" borderId="11" xfId="0" applyNumberFormat="1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4" fontId="9" fillId="4" borderId="10" xfId="0" applyNumberFormat="1" applyFont="1" applyFill="1" applyBorder="1" applyAlignment="1">
      <alignment horizontal="center" vertical="center" wrapText="1"/>
    </xf>
    <xf numFmtId="4" fontId="9" fillId="4" borderId="11" xfId="0" applyNumberFormat="1" applyFont="1" applyFill="1" applyBorder="1" applyAlignment="1">
      <alignment horizontal="center" vertical="center" wrapText="1"/>
    </xf>
    <xf numFmtId="4" fontId="14" fillId="4" borderId="10" xfId="0" applyNumberFormat="1" applyFont="1" applyFill="1" applyBorder="1" applyAlignment="1">
      <alignment horizontal="center" vertical="center" wrapText="1"/>
    </xf>
    <xf numFmtId="4" fontId="14" fillId="4" borderId="11" xfId="0" applyNumberFormat="1" applyFont="1" applyFill="1" applyBorder="1" applyAlignment="1">
      <alignment horizontal="center" vertical="center" wrapText="1"/>
    </xf>
    <xf numFmtId="4" fontId="8" fillId="4" borderId="10" xfId="0" applyNumberFormat="1" applyFont="1" applyFill="1" applyBorder="1" applyAlignment="1">
      <alignment horizontal="center" vertical="center" wrapText="1"/>
    </xf>
    <xf numFmtId="4" fontId="8" fillId="4" borderId="11" xfId="0" applyNumberFormat="1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right"/>
    </xf>
    <xf numFmtId="0" fontId="5" fillId="0" borderId="0" xfId="0" applyFont="1" applyFill="1" applyAlignment="1">
      <alignment horizontal="right"/>
    </xf>
  </cellXfs>
  <cellStyles count="2">
    <cellStyle name="Normal" xfId="0" builtinId="0"/>
    <cellStyle name="Normal_Decontare stomatologie  an 201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E101"/>
  <sheetViews>
    <sheetView tabSelected="1" workbookViewId="0">
      <selection activeCell="AZ9" sqref="AZ9"/>
    </sheetView>
  </sheetViews>
  <sheetFormatPr defaultRowHeight="11.25" x14ac:dyDescent="0.2"/>
  <cols>
    <col min="1" max="1" width="7" style="1" customWidth="1"/>
    <col min="2" max="2" width="48" style="6" customWidth="1"/>
    <col min="3" max="3" width="11.85546875" style="6" customWidth="1"/>
    <col min="4" max="4" width="10.28515625" style="21" hidden="1" customWidth="1"/>
    <col min="5" max="5" width="10" style="1" hidden="1" customWidth="1"/>
    <col min="6" max="6" width="10.28515625" style="33" hidden="1" customWidth="1"/>
    <col min="7" max="7" width="10.140625" style="10" hidden="1" customWidth="1"/>
    <col min="8" max="8" width="9.7109375" style="20" hidden="1" customWidth="1"/>
    <col min="9" max="9" width="9.7109375" style="5" hidden="1" customWidth="1"/>
    <col min="10" max="10" width="9.85546875" style="19" hidden="1" customWidth="1"/>
    <col min="11" max="11" width="9.7109375" style="58" hidden="1" customWidth="1"/>
    <col min="12" max="12" width="8.5703125" style="49" hidden="1" customWidth="1"/>
    <col min="13" max="13" width="9.42578125" style="21" hidden="1" customWidth="1"/>
    <col min="14" max="14" width="10.28515625" style="36" hidden="1" customWidth="1"/>
    <col min="15" max="15" width="10.42578125" style="21" hidden="1" customWidth="1"/>
    <col min="16" max="16" width="8.28515625" style="47" hidden="1" customWidth="1"/>
    <col min="17" max="17" width="10.42578125" style="21" hidden="1" customWidth="1"/>
    <col min="18" max="18" width="9.5703125" style="36" hidden="1" customWidth="1"/>
    <col min="19" max="19" width="9.7109375" style="21" hidden="1" customWidth="1"/>
    <col min="20" max="20" width="10.140625" style="36" hidden="1" customWidth="1"/>
    <col min="21" max="21" width="8.7109375" style="18" hidden="1" customWidth="1"/>
    <col min="22" max="22" width="9.85546875" style="18" hidden="1" customWidth="1"/>
    <col min="23" max="23" width="8.42578125" style="49" hidden="1" customWidth="1"/>
    <col min="24" max="24" width="8.85546875" style="21" hidden="1" customWidth="1"/>
    <col min="25" max="25" width="7" style="36" hidden="1" customWidth="1"/>
    <col min="26" max="26" width="7.28515625" style="21" hidden="1" customWidth="1"/>
    <col min="27" max="27" width="8" style="47" hidden="1" customWidth="1"/>
    <col min="28" max="28" width="8.42578125" style="21" hidden="1" customWidth="1"/>
    <col min="29" max="29" width="10.42578125" style="36" hidden="1" customWidth="1"/>
    <col min="30" max="30" width="10.140625" style="21" hidden="1" customWidth="1"/>
    <col min="31" max="31" width="9.28515625" style="36" hidden="1" customWidth="1"/>
    <col min="32" max="32" width="10.140625" style="10" hidden="1" customWidth="1"/>
    <col min="33" max="33" width="9" style="10" hidden="1" customWidth="1"/>
    <col min="34" max="34" width="9.5703125" style="49" hidden="1" customWidth="1"/>
    <col min="35" max="35" width="10.42578125" style="21" hidden="1" customWidth="1"/>
    <col min="36" max="36" width="9.42578125" style="36" hidden="1" customWidth="1"/>
    <col min="37" max="37" width="9.28515625" style="36" hidden="1" customWidth="1"/>
    <col min="38" max="41" width="9.28515625" style="21" hidden="1" customWidth="1"/>
    <col min="42" max="42" width="10" style="36" hidden="1" customWidth="1"/>
    <col min="43" max="43" width="7.85546875" style="36" hidden="1" customWidth="1"/>
    <col min="44" max="44" width="10.28515625" style="21" hidden="1" customWidth="1"/>
    <col min="45" max="45" width="10" style="21" hidden="1" customWidth="1"/>
    <col min="46" max="46" width="9.7109375" style="47" hidden="1" customWidth="1"/>
    <col min="47" max="48" width="8.85546875" style="47" hidden="1" customWidth="1"/>
    <col min="49" max="49" width="10.140625" style="21" hidden="1" customWidth="1"/>
    <col min="50" max="50" width="8.7109375" style="47" hidden="1" customWidth="1"/>
    <col min="51" max="51" width="8.5703125" style="21" hidden="1" customWidth="1"/>
    <col min="52" max="52" width="14.5703125" style="21" customWidth="1"/>
    <col min="53" max="53" width="10.140625" style="36" hidden="1" customWidth="1"/>
    <col min="54" max="54" width="9.85546875" style="10" hidden="1" customWidth="1"/>
    <col min="55" max="55" width="9.42578125" style="6" hidden="1" customWidth="1"/>
    <col min="56" max="56" width="8.85546875" style="49" hidden="1" customWidth="1"/>
    <col min="57" max="57" width="12" style="10" hidden="1" customWidth="1"/>
    <col min="58" max="16384" width="9.140625" style="1"/>
  </cols>
  <sheetData>
    <row r="2" spans="1:57" x14ac:dyDescent="0.2">
      <c r="I2" s="5" t="s">
        <v>120</v>
      </c>
    </row>
    <row r="3" spans="1:57" ht="12" thickBot="1" x14ac:dyDescent="0.25"/>
    <row r="4" spans="1:57" s="7" customFormat="1" ht="12.75" customHeight="1" x14ac:dyDescent="0.2">
      <c r="A4" s="95" t="s">
        <v>36</v>
      </c>
      <c r="B4" s="97" t="s">
        <v>18</v>
      </c>
      <c r="C4" s="97" t="s">
        <v>35</v>
      </c>
      <c r="D4" s="99" t="s">
        <v>39</v>
      </c>
      <c r="E4" s="101" t="s">
        <v>121</v>
      </c>
      <c r="F4" s="103" t="s">
        <v>40</v>
      </c>
      <c r="G4" s="105" t="s">
        <v>45</v>
      </c>
      <c r="H4" s="107" t="s">
        <v>41</v>
      </c>
      <c r="I4" s="109" t="s">
        <v>45</v>
      </c>
      <c r="J4" s="111" t="s">
        <v>42</v>
      </c>
      <c r="K4" s="111" t="s">
        <v>43</v>
      </c>
      <c r="L4" s="113" t="s">
        <v>44</v>
      </c>
      <c r="M4" s="107" t="s">
        <v>46</v>
      </c>
      <c r="N4" s="115" t="s">
        <v>100</v>
      </c>
      <c r="O4" s="107" t="s">
        <v>101</v>
      </c>
      <c r="P4" s="117" t="s">
        <v>141</v>
      </c>
      <c r="Q4" s="107" t="s">
        <v>122</v>
      </c>
      <c r="R4" s="115" t="s">
        <v>49</v>
      </c>
      <c r="S4" s="107" t="s">
        <v>102</v>
      </c>
      <c r="T4" s="115" t="s">
        <v>54</v>
      </c>
      <c r="U4" s="115" t="s">
        <v>47</v>
      </c>
      <c r="V4" s="115" t="s">
        <v>48</v>
      </c>
      <c r="W4" s="119" t="s">
        <v>113</v>
      </c>
      <c r="X4" s="107" t="s">
        <v>103</v>
      </c>
      <c r="Y4" s="115" t="s">
        <v>55</v>
      </c>
      <c r="Z4" s="107" t="s">
        <v>104</v>
      </c>
      <c r="AA4" s="107" t="s">
        <v>144</v>
      </c>
      <c r="AB4" s="107" t="s">
        <v>145</v>
      </c>
      <c r="AC4" s="115" t="s">
        <v>56</v>
      </c>
      <c r="AD4" s="107" t="s">
        <v>107</v>
      </c>
      <c r="AE4" s="115" t="s">
        <v>57</v>
      </c>
      <c r="AF4" s="109" t="s">
        <v>50</v>
      </c>
      <c r="AG4" s="109" t="s">
        <v>51</v>
      </c>
      <c r="AH4" s="119" t="s">
        <v>114</v>
      </c>
      <c r="AI4" s="107" t="s">
        <v>108</v>
      </c>
      <c r="AJ4" s="115" t="s">
        <v>109</v>
      </c>
      <c r="AK4" s="115" t="s">
        <v>153</v>
      </c>
      <c r="AL4" s="107" t="s">
        <v>110</v>
      </c>
      <c r="AM4" s="107" t="s">
        <v>150</v>
      </c>
      <c r="AN4" s="107" t="s">
        <v>147</v>
      </c>
      <c r="AO4" s="107" t="s">
        <v>148</v>
      </c>
      <c r="AP4" s="115" t="s">
        <v>111</v>
      </c>
      <c r="AQ4" s="115" t="s">
        <v>155</v>
      </c>
      <c r="AR4" s="107" t="s">
        <v>112</v>
      </c>
      <c r="AS4" s="107" t="s">
        <v>150</v>
      </c>
      <c r="AT4" s="107" t="s">
        <v>151</v>
      </c>
      <c r="AU4" s="107" t="s">
        <v>152</v>
      </c>
      <c r="AV4" s="107" t="s">
        <v>154</v>
      </c>
      <c r="AW4" s="107" t="s">
        <v>158</v>
      </c>
      <c r="AX4" s="107" t="s">
        <v>156</v>
      </c>
      <c r="AY4" s="107" t="s">
        <v>157</v>
      </c>
      <c r="AZ4" s="107" t="s">
        <v>159</v>
      </c>
      <c r="BA4" s="115" t="s">
        <v>105</v>
      </c>
      <c r="BB4" s="109" t="s">
        <v>52</v>
      </c>
      <c r="BC4" s="109" t="s">
        <v>53</v>
      </c>
      <c r="BD4" s="119" t="s">
        <v>115</v>
      </c>
      <c r="BE4" s="121" t="s">
        <v>142</v>
      </c>
    </row>
    <row r="5" spans="1:57" s="7" customFormat="1" ht="49.5" customHeight="1" thickBot="1" x14ac:dyDescent="0.25">
      <c r="A5" s="96"/>
      <c r="B5" s="98"/>
      <c r="C5" s="98"/>
      <c r="D5" s="100"/>
      <c r="E5" s="102"/>
      <c r="F5" s="104"/>
      <c r="G5" s="106"/>
      <c r="H5" s="108"/>
      <c r="I5" s="110"/>
      <c r="J5" s="112"/>
      <c r="K5" s="112"/>
      <c r="L5" s="114"/>
      <c r="M5" s="108"/>
      <c r="N5" s="116"/>
      <c r="O5" s="108"/>
      <c r="P5" s="118"/>
      <c r="Q5" s="108"/>
      <c r="R5" s="116"/>
      <c r="S5" s="108"/>
      <c r="T5" s="116"/>
      <c r="U5" s="116"/>
      <c r="V5" s="116"/>
      <c r="W5" s="120"/>
      <c r="X5" s="108"/>
      <c r="Y5" s="116"/>
      <c r="Z5" s="108"/>
      <c r="AA5" s="108"/>
      <c r="AB5" s="108"/>
      <c r="AC5" s="116"/>
      <c r="AD5" s="108"/>
      <c r="AE5" s="116"/>
      <c r="AF5" s="110"/>
      <c r="AG5" s="110"/>
      <c r="AH5" s="120"/>
      <c r="AI5" s="108"/>
      <c r="AJ5" s="116"/>
      <c r="AK5" s="116"/>
      <c r="AL5" s="108"/>
      <c r="AM5" s="108"/>
      <c r="AN5" s="108"/>
      <c r="AO5" s="108"/>
      <c r="AP5" s="116"/>
      <c r="AQ5" s="116"/>
      <c r="AR5" s="108"/>
      <c r="AS5" s="108"/>
      <c r="AT5" s="108"/>
      <c r="AU5" s="108"/>
      <c r="AV5" s="108"/>
      <c r="AW5" s="108"/>
      <c r="AX5" s="108"/>
      <c r="AY5" s="108"/>
      <c r="AZ5" s="108"/>
      <c r="BA5" s="116"/>
      <c r="BB5" s="110"/>
      <c r="BC5" s="110"/>
      <c r="BD5" s="120"/>
      <c r="BE5" s="122"/>
    </row>
    <row r="6" spans="1:57" x14ac:dyDescent="0.2">
      <c r="A6" s="37">
        <v>1</v>
      </c>
      <c r="B6" s="38" t="s">
        <v>27</v>
      </c>
      <c r="C6" s="38" t="s">
        <v>31</v>
      </c>
      <c r="D6" s="39">
        <v>1619.49</v>
      </c>
      <c r="E6" s="40">
        <v>1603.4</v>
      </c>
      <c r="F6" s="39">
        <f>D6</f>
        <v>1619.49</v>
      </c>
      <c r="G6" s="40">
        <v>1617.6</v>
      </c>
      <c r="H6" s="39">
        <f>D6</f>
        <v>1619.49</v>
      </c>
      <c r="I6" s="40">
        <v>1612.4</v>
      </c>
      <c r="J6" s="41">
        <f>D6+F6+H6</f>
        <v>4858.47</v>
      </c>
      <c r="K6" s="59">
        <f>E6+G6+I6</f>
        <v>4833.3999999999996</v>
      </c>
      <c r="L6" s="50">
        <f>J6-K6</f>
        <v>25.070000000000618</v>
      </c>
      <c r="M6" s="39">
        <v>1600</v>
      </c>
      <c r="N6" s="42">
        <v>1582.4</v>
      </c>
      <c r="O6" s="39">
        <v>1600</v>
      </c>
      <c r="P6" s="48"/>
      <c r="Q6" s="39">
        <f>O6+P6</f>
        <v>1600</v>
      </c>
      <c r="R6" s="42">
        <v>1606.2</v>
      </c>
      <c r="S6" s="39">
        <v>1600</v>
      </c>
      <c r="T6" s="42">
        <v>1591.2</v>
      </c>
      <c r="U6" s="43">
        <f>M6+Q6+S6</f>
        <v>4800</v>
      </c>
      <c r="V6" s="42">
        <f>N6+R6+T6</f>
        <v>4779.8</v>
      </c>
      <c r="W6" s="50">
        <f>U6-V6</f>
        <v>20.199999999999818</v>
      </c>
      <c r="X6" s="39">
        <v>1600</v>
      </c>
      <c r="Y6" s="42">
        <v>1586.2</v>
      </c>
      <c r="Z6" s="39">
        <v>1600</v>
      </c>
      <c r="AA6" s="48"/>
      <c r="AB6" s="39">
        <f>Z6+AA6</f>
        <v>1600</v>
      </c>
      <c r="AC6" s="42">
        <v>1596.6</v>
      </c>
      <c r="AD6" s="39">
        <v>1600</v>
      </c>
      <c r="AE6" s="42">
        <v>1594</v>
      </c>
      <c r="AF6" s="44">
        <f>X6+AB6+AD6</f>
        <v>4800</v>
      </c>
      <c r="AG6" s="44">
        <f>Y6+AC6+AE6</f>
        <v>4776.8</v>
      </c>
      <c r="AH6" s="50">
        <f>AF6-AG6</f>
        <v>23.199999999999818</v>
      </c>
      <c r="AI6" s="39">
        <v>1600</v>
      </c>
      <c r="AJ6" s="42">
        <v>1592</v>
      </c>
      <c r="AK6" s="43">
        <f>AI6-AJ6</f>
        <v>8</v>
      </c>
      <c r="AL6" s="39">
        <v>618.4</v>
      </c>
      <c r="AM6" s="39">
        <v>981.6</v>
      </c>
      <c r="AN6" s="39"/>
      <c r="AO6" s="39">
        <f t="shared" ref="AO6:AO68" si="0">AL6+AM6+AN6</f>
        <v>1600</v>
      </c>
      <c r="AP6" s="42">
        <v>1600</v>
      </c>
      <c r="AQ6" s="43">
        <f>AO6-AP6</f>
        <v>0</v>
      </c>
      <c r="AR6" s="39">
        <v>618.4</v>
      </c>
      <c r="AS6" s="39">
        <v>824.7</v>
      </c>
      <c r="AT6" s="48">
        <v>0</v>
      </c>
      <c r="AU6" s="48">
        <v>27.23</v>
      </c>
      <c r="AV6" s="48">
        <v>83.31</v>
      </c>
      <c r="AW6" s="39">
        <f>AR6+AS6+AT6+AU6+AV6</f>
        <v>1553.6399999999999</v>
      </c>
      <c r="AX6" s="48">
        <v>99.5</v>
      </c>
      <c r="AY6" s="39">
        <v>45.08</v>
      </c>
      <c r="AZ6" s="39">
        <f>AW6+AX6+AY6</f>
        <v>1698.2199999999998</v>
      </c>
      <c r="BA6" s="42"/>
      <c r="BB6" s="44">
        <f>AJ6+AP6+AZ6</f>
        <v>4890.2199999999993</v>
      </c>
      <c r="BC6" s="40"/>
      <c r="BD6" s="50"/>
      <c r="BE6" s="44">
        <f>K6+V6+AG6+AP6+AJ6+AZ6</f>
        <v>19280.22</v>
      </c>
    </row>
    <row r="7" spans="1:57" x14ac:dyDescent="0.2">
      <c r="A7" s="8">
        <v>2</v>
      </c>
      <c r="B7" s="2" t="s">
        <v>116</v>
      </c>
      <c r="C7" s="2" t="s">
        <v>32</v>
      </c>
      <c r="D7" s="39">
        <v>1295.5999999999999</v>
      </c>
      <c r="E7" s="40">
        <v>1282</v>
      </c>
      <c r="F7" s="39">
        <f t="shared" ref="F7:F73" si="1">D7</f>
        <v>1295.5999999999999</v>
      </c>
      <c r="G7" s="40">
        <v>1283.8</v>
      </c>
      <c r="H7" s="39">
        <f t="shared" ref="H7:H73" si="2">D7</f>
        <v>1295.5999999999999</v>
      </c>
      <c r="I7" s="40">
        <v>1277</v>
      </c>
      <c r="J7" s="41">
        <f t="shared" ref="J7:K73" si="3">D7+F7+H7</f>
        <v>3886.7999999999997</v>
      </c>
      <c r="K7" s="59">
        <f t="shared" si="3"/>
        <v>3842.8</v>
      </c>
      <c r="L7" s="50">
        <f t="shared" ref="L7:L69" si="4">J7-K7</f>
        <v>43.999999999999545</v>
      </c>
      <c r="M7" s="30">
        <v>1280</v>
      </c>
      <c r="N7" s="11">
        <v>1263.5999999999999</v>
      </c>
      <c r="O7" s="30">
        <v>1280</v>
      </c>
      <c r="P7" s="67"/>
      <c r="Q7" s="39">
        <f t="shared" ref="Q7:Q69" si="5">O7+P7</f>
        <v>1280</v>
      </c>
      <c r="R7" s="42">
        <v>1264.8</v>
      </c>
      <c r="S7" s="30">
        <v>1280</v>
      </c>
      <c r="T7" s="42">
        <v>1269</v>
      </c>
      <c r="U7" s="43">
        <f t="shared" ref="U7:V69" si="6">M7+Q7+S7</f>
        <v>3840</v>
      </c>
      <c r="V7" s="42">
        <f t="shared" si="6"/>
        <v>3797.3999999999996</v>
      </c>
      <c r="W7" s="50">
        <f t="shared" ref="W7:W69" si="7">U7-V7</f>
        <v>42.600000000000364</v>
      </c>
      <c r="X7" s="30">
        <v>1280</v>
      </c>
      <c r="Y7" s="11">
        <v>1276</v>
      </c>
      <c r="Z7" s="30">
        <v>1280</v>
      </c>
      <c r="AA7" s="67"/>
      <c r="AB7" s="39">
        <f t="shared" ref="AB7:AB69" si="8">Z7+AA7</f>
        <v>1280</v>
      </c>
      <c r="AC7" s="11">
        <v>1271.8</v>
      </c>
      <c r="AD7" s="30">
        <v>1280</v>
      </c>
      <c r="AE7" s="42">
        <v>1276.5999999999999</v>
      </c>
      <c r="AF7" s="44">
        <f t="shared" ref="AF7:AG69" si="9">X7+AB7+AD7</f>
        <v>3840</v>
      </c>
      <c r="AG7" s="44">
        <f t="shared" si="9"/>
        <v>3824.4</v>
      </c>
      <c r="AH7" s="51">
        <f t="shared" ref="AH7:AH69" si="10">AF7-AG7</f>
        <v>15.599999999999909</v>
      </c>
      <c r="AI7" s="30">
        <v>1280</v>
      </c>
      <c r="AJ7" s="11">
        <v>1272.4000000000001</v>
      </c>
      <c r="AK7" s="43">
        <f t="shared" ref="AK7:AK69" si="11">AI7-AJ7</f>
        <v>7.5999999999999091</v>
      </c>
      <c r="AL7" s="30">
        <v>494.72</v>
      </c>
      <c r="AM7" s="30">
        <v>785.28</v>
      </c>
      <c r="AN7" s="30"/>
      <c r="AO7" s="39">
        <f t="shared" si="0"/>
        <v>1280</v>
      </c>
      <c r="AP7" s="11">
        <v>1267</v>
      </c>
      <c r="AQ7" s="43">
        <f t="shared" ref="AQ7:AQ69" si="12">AO7-AP7</f>
        <v>13</v>
      </c>
      <c r="AR7" s="30">
        <v>494.72</v>
      </c>
      <c r="AS7" s="39">
        <v>659.76</v>
      </c>
      <c r="AT7" s="48">
        <v>27.53</v>
      </c>
      <c r="AU7" s="48">
        <v>21.79</v>
      </c>
      <c r="AV7" s="48">
        <v>66.650000000000006</v>
      </c>
      <c r="AW7" s="39">
        <f t="shared" ref="AW7:AW69" si="13">AR7+AS7+AT7+AU7+AV7</f>
        <v>1270.45</v>
      </c>
      <c r="AX7" s="48">
        <v>79.599999999999994</v>
      </c>
      <c r="AY7" s="39">
        <v>36.049999999999997</v>
      </c>
      <c r="AZ7" s="39">
        <f t="shared" ref="AZ7:AZ69" si="14">AW7+AX7+AY7</f>
        <v>1386.1</v>
      </c>
      <c r="BA7" s="42"/>
      <c r="BB7" s="44">
        <f t="shared" ref="BB7:BB69" si="15">AJ7+AP7+AZ7</f>
        <v>3925.5</v>
      </c>
      <c r="BC7" s="40"/>
      <c r="BD7" s="50"/>
      <c r="BE7" s="44">
        <f t="shared" ref="BE7:BE69" si="16">K7+V7+AG7+AP7+AJ7+AZ7</f>
        <v>15390.1</v>
      </c>
    </row>
    <row r="8" spans="1:57" x14ac:dyDescent="0.2">
      <c r="A8" s="37">
        <v>3</v>
      </c>
      <c r="B8" s="2" t="s">
        <v>0</v>
      </c>
      <c r="C8" s="2" t="s">
        <v>31</v>
      </c>
      <c r="D8" s="39">
        <v>1619.49</v>
      </c>
      <c r="E8" s="40">
        <v>1603</v>
      </c>
      <c r="F8" s="39">
        <f t="shared" si="1"/>
        <v>1619.49</v>
      </c>
      <c r="G8" s="40">
        <v>1619</v>
      </c>
      <c r="H8" s="39">
        <f t="shared" si="2"/>
        <v>1619.49</v>
      </c>
      <c r="I8" s="40">
        <v>1636</v>
      </c>
      <c r="J8" s="41">
        <f t="shared" si="3"/>
        <v>4858.47</v>
      </c>
      <c r="K8" s="59">
        <f t="shared" si="3"/>
        <v>4858</v>
      </c>
      <c r="L8" s="51">
        <f t="shared" si="4"/>
        <v>0.47000000000025466</v>
      </c>
      <c r="M8" s="30">
        <v>1600</v>
      </c>
      <c r="N8" s="11">
        <v>1598</v>
      </c>
      <c r="O8" s="30">
        <v>1600</v>
      </c>
      <c r="P8" s="67">
        <v>43.3</v>
      </c>
      <c r="Q8" s="39">
        <f t="shared" si="5"/>
        <v>1643.3</v>
      </c>
      <c r="R8" s="42">
        <v>1621</v>
      </c>
      <c r="S8" s="30">
        <v>1600</v>
      </c>
      <c r="T8" s="42">
        <v>1594</v>
      </c>
      <c r="U8" s="43">
        <f t="shared" si="6"/>
        <v>4843.3</v>
      </c>
      <c r="V8" s="42">
        <f t="shared" si="6"/>
        <v>4813</v>
      </c>
      <c r="W8" s="50">
        <f t="shared" si="7"/>
        <v>30.300000000000182</v>
      </c>
      <c r="X8" s="30">
        <v>1600</v>
      </c>
      <c r="Y8" s="11">
        <v>1582</v>
      </c>
      <c r="Z8" s="30">
        <v>1600</v>
      </c>
      <c r="AA8" s="67"/>
      <c r="AB8" s="39">
        <f t="shared" si="8"/>
        <v>1600</v>
      </c>
      <c r="AC8" s="11">
        <v>1591</v>
      </c>
      <c r="AD8" s="30">
        <v>1600</v>
      </c>
      <c r="AE8" s="42">
        <v>1606</v>
      </c>
      <c r="AF8" s="44">
        <f t="shared" si="9"/>
        <v>4800</v>
      </c>
      <c r="AG8" s="44">
        <f t="shared" si="9"/>
        <v>4779</v>
      </c>
      <c r="AH8" s="50">
        <f t="shared" si="10"/>
        <v>21</v>
      </c>
      <c r="AI8" s="30">
        <v>1600</v>
      </c>
      <c r="AJ8" s="11">
        <v>1583</v>
      </c>
      <c r="AK8" s="43">
        <f t="shared" si="11"/>
        <v>17</v>
      </c>
      <c r="AL8" s="30">
        <v>618.4</v>
      </c>
      <c r="AM8" s="30">
        <v>981.6</v>
      </c>
      <c r="AN8" s="30"/>
      <c r="AO8" s="39">
        <f t="shared" si="0"/>
        <v>1600</v>
      </c>
      <c r="AP8" s="11">
        <v>1596</v>
      </c>
      <c r="AQ8" s="43">
        <f t="shared" si="12"/>
        <v>4</v>
      </c>
      <c r="AR8" s="30">
        <v>618.4</v>
      </c>
      <c r="AS8" s="39">
        <v>824.7</v>
      </c>
      <c r="AT8" s="48">
        <v>0</v>
      </c>
      <c r="AU8" s="48">
        <v>27.23</v>
      </c>
      <c r="AV8" s="48">
        <v>83.31</v>
      </c>
      <c r="AW8" s="39">
        <f t="shared" si="13"/>
        <v>1553.6399999999999</v>
      </c>
      <c r="AX8" s="48">
        <v>99.5</v>
      </c>
      <c r="AY8" s="39">
        <v>45.08</v>
      </c>
      <c r="AZ8" s="39">
        <f t="shared" si="14"/>
        <v>1698.2199999999998</v>
      </c>
      <c r="BA8" s="42"/>
      <c r="BB8" s="44">
        <f t="shared" si="15"/>
        <v>4877.2199999999993</v>
      </c>
      <c r="BC8" s="40"/>
      <c r="BD8" s="50"/>
      <c r="BE8" s="44">
        <f t="shared" si="16"/>
        <v>19327.22</v>
      </c>
    </row>
    <row r="9" spans="1:57" x14ac:dyDescent="0.2">
      <c r="A9" s="8">
        <v>4</v>
      </c>
      <c r="B9" s="2" t="s">
        <v>1</v>
      </c>
      <c r="C9" s="2" t="s">
        <v>31</v>
      </c>
      <c r="D9" s="39">
        <v>1619.49</v>
      </c>
      <c r="E9" s="40">
        <v>1609.8</v>
      </c>
      <c r="F9" s="39">
        <f t="shared" si="1"/>
        <v>1619.49</v>
      </c>
      <c r="G9" s="40">
        <v>1616</v>
      </c>
      <c r="H9" s="39">
        <f t="shared" si="2"/>
        <v>1619.49</v>
      </c>
      <c r="I9" s="40">
        <v>1621.2</v>
      </c>
      <c r="J9" s="41">
        <f t="shared" si="3"/>
        <v>4858.47</v>
      </c>
      <c r="K9" s="59">
        <f t="shared" si="3"/>
        <v>4847</v>
      </c>
      <c r="L9" s="51">
        <f t="shared" si="4"/>
        <v>11.470000000000255</v>
      </c>
      <c r="M9" s="30">
        <v>1600</v>
      </c>
      <c r="N9" s="11">
        <v>1585.4</v>
      </c>
      <c r="O9" s="30">
        <v>1600</v>
      </c>
      <c r="P9" s="67">
        <v>43.3</v>
      </c>
      <c r="Q9" s="39">
        <f t="shared" si="5"/>
        <v>1643.3</v>
      </c>
      <c r="R9" s="42">
        <v>1632</v>
      </c>
      <c r="S9" s="30">
        <v>1600</v>
      </c>
      <c r="T9" s="42">
        <v>1609.8</v>
      </c>
      <c r="U9" s="43">
        <f t="shared" si="6"/>
        <v>4843.3</v>
      </c>
      <c r="V9" s="42">
        <f t="shared" si="6"/>
        <v>4827.2</v>
      </c>
      <c r="W9" s="51">
        <f t="shared" si="7"/>
        <v>16.100000000000364</v>
      </c>
      <c r="X9" s="30">
        <v>1600</v>
      </c>
      <c r="Y9" s="11">
        <v>1567</v>
      </c>
      <c r="Z9" s="30">
        <v>1600</v>
      </c>
      <c r="AA9" s="67">
        <v>62.9</v>
      </c>
      <c r="AB9" s="39">
        <f t="shared" si="8"/>
        <v>1662.9</v>
      </c>
      <c r="AC9" s="11">
        <v>1632</v>
      </c>
      <c r="AD9" s="30">
        <v>1600</v>
      </c>
      <c r="AE9" s="42">
        <v>1648.8</v>
      </c>
      <c r="AF9" s="44">
        <f t="shared" si="9"/>
        <v>4862.8999999999996</v>
      </c>
      <c r="AG9" s="44">
        <f t="shared" si="9"/>
        <v>4847.8</v>
      </c>
      <c r="AH9" s="51">
        <f t="shared" si="10"/>
        <v>15.099999999999454</v>
      </c>
      <c r="AI9" s="30">
        <v>1600</v>
      </c>
      <c r="AJ9" s="11">
        <v>1099.8</v>
      </c>
      <c r="AK9" s="42">
        <f t="shared" si="11"/>
        <v>500.20000000000005</v>
      </c>
      <c r="AL9" s="30">
        <v>618.4</v>
      </c>
      <c r="AM9" s="30">
        <v>981.6</v>
      </c>
      <c r="AN9" s="30"/>
      <c r="AO9" s="39">
        <f t="shared" si="0"/>
        <v>1600</v>
      </c>
      <c r="AP9" s="11">
        <v>1595.4</v>
      </c>
      <c r="AQ9" s="43">
        <f t="shared" si="12"/>
        <v>4.5999999999999091</v>
      </c>
      <c r="AR9" s="30">
        <v>618.4</v>
      </c>
      <c r="AS9" s="39">
        <v>824.7</v>
      </c>
      <c r="AT9" s="48">
        <v>34.409999999999997</v>
      </c>
      <c r="AU9" s="48">
        <v>27.23</v>
      </c>
      <c r="AV9" s="48"/>
      <c r="AW9" s="39">
        <f t="shared" si="13"/>
        <v>1504.74</v>
      </c>
      <c r="AX9" s="48">
        <v>99.5</v>
      </c>
      <c r="AY9" s="39">
        <v>45.08</v>
      </c>
      <c r="AZ9" s="39">
        <f t="shared" si="14"/>
        <v>1649.32</v>
      </c>
      <c r="BA9" s="42"/>
      <c r="BB9" s="44">
        <f t="shared" si="15"/>
        <v>4344.5199999999995</v>
      </c>
      <c r="BC9" s="40"/>
      <c r="BD9" s="50"/>
      <c r="BE9" s="44">
        <f t="shared" si="16"/>
        <v>18866.52</v>
      </c>
    </row>
    <row r="10" spans="1:57" x14ac:dyDescent="0.2">
      <c r="A10" s="37">
        <v>5</v>
      </c>
      <c r="B10" s="2" t="s">
        <v>2</v>
      </c>
      <c r="C10" s="2" t="s">
        <v>31</v>
      </c>
      <c r="D10" s="39">
        <v>1619.49</v>
      </c>
      <c r="E10" s="40">
        <v>1469</v>
      </c>
      <c r="F10" s="39">
        <f t="shared" si="1"/>
        <v>1619.49</v>
      </c>
      <c r="G10" s="40">
        <v>1612</v>
      </c>
      <c r="H10" s="39">
        <f t="shared" si="2"/>
        <v>1619.49</v>
      </c>
      <c r="I10" s="40">
        <v>1764</v>
      </c>
      <c r="J10" s="41">
        <f t="shared" si="3"/>
        <v>4858.47</v>
      </c>
      <c r="K10" s="59">
        <f t="shared" si="3"/>
        <v>4845</v>
      </c>
      <c r="L10" s="51">
        <f t="shared" si="4"/>
        <v>13.470000000000255</v>
      </c>
      <c r="M10" s="30">
        <v>1600</v>
      </c>
      <c r="N10" s="11">
        <v>1592</v>
      </c>
      <c r="O10" s="30">
        <v>1600</v>
      </c>
      <c r="P10" s="67">
        <v>43.3</v>
      </c>
      <c r="Q10" s="39">
        <f t="shared" si="5"/>
        <v>1643.3</v>
      </c>
      <c r="R10" s="42">
        <v>1628</v>
      </c>
      <c r="S10" s="30">
        <v>1600</v>
      </c>
      <c r="T10" s="42">
        <v>1613</v>
      </c>
      <c r="U10" s="43">
        <f t="shared" si="6"/>
        <v>4843.3</v>
      </c>
      <c r="V10" s="42">
        <f t="shared" si="6"/>
        <v>4833</v>
      </c>
      <c r="W10" s="51">
        <f t="shared" si="7"/>
        <v>10.300000000000182</v>
      </c>
      <c r="X10" s="30">
        <v>1600</v>
      </c>
      <c r="Y10" s="11">
        <v>1565</v>
      </c>
      <c r="Z10" s="30">
        <v>1600</v>
      </c>
      <c r="AA10" s="67">
        <v>62.9</v>
      </c>
      <c r="AB10" s="39">
        <f t="shared" si="8"/>
        <v>1662.9</v>
      </c>
      <c r="AC10" s="11">
        <v>1635</v>
      </c>
      <c r="AD10" s="30">
        <v>1600</v>
      </c>
      <c r="AE10" s="42">
        <v>1643</v>
      </c>
      <c r="AF10" s="44">
        <f t="shared" si="9"/>
        <v>4862.8999999999996</v>
      </c>
      <c r="AG10" s="44">
        <f t="shared" si="9"/>
        <v>4843</v>
      </c>
      <c r="AH10" s="51">
        <f t="shared" si="10"/>
        <v>19.899999999999636</v>
      </c>
      <c r="AI10" s="30">
        <v>1600</v>
      </c>
      <c r="AJ10" s="11">
        <v>1596</v>
      </c>
      <c r="AK10" s="43">
        <f t="shared" si="11"/>
        <v>4</v>
      </c>
      <c r="AL10" s="30">
        <v>618.4</v>
      </c>
      <c r="AM10" s="30">
        <v>981.6</v>
      </c>
      <c r="AN10" s="30"/>
      <c r="AO10" s="39">
        <f t="shared" si="0"/>
        <v>1600</v>
      </c>
      <c r="AP10" s="11">
        <v>1541</v>
      </c>
      <c r="AQ10" s="42">
        <f t="shared" si="12"/>
        <v>59</v>
      </c>
      <c r="AR10" s="30">
        <v>618.4</v>
      </c>
      <c r="AS10" s="39">
        <v>824.7</v>
      </c>
      <c r="AT10" s="48">
        <v>34.409999999999997</v>
      </c>
      <c r="AU10" s="48">
        <v>27.23</v>
      </c>
      <c r="AV10" s="48">
        <v>83.31</v>
      </c>
      <c r="AW10" s="39">
        <f t="shared" si="13"/>
        <v>1588.05</v>
      </c>
      <c r="AX10" s="48">
        <v>99.5</v>
      </c>
      <c r="AY10" s="39"/>
      <c r="AZ10" s="39">
        <f t="shared" si="14"/>
        <v>1687.55</v>
      </c>
      <c r="BA10" s="42"/>
      <c r="BB10" s="44">
        <f t="shared" si="15"/>
        <v>4824.55</v>
      </c>
      <c r="BC10" s="40"/>
      <c r="BD10" s="50"/>
      <c r="BE10" s="44">
        <f t="shared" si="16"/>
        <v>19345.55</v>
      </c>
    </row>
    <row r="11" spans="1:57" x14ac:dyDescent="0.2">
      <c r="A11" s="8">
        <v>6</v>
      </c>
      <c r="B11" s="2" t="s">
        <v>134</v>
      </c>
      <c r="C11" s="2" t="s">
        <v>32</v>
      </c>
      <c r="D11" s="39"/>
      <c r="E11" s="40"/>
      <c r="F11" s="39"/>
      <c r="G11" s="40"/>
      <c r="H11" s="39"/>
      <c r="I11" s="40"/>
      <c r="J11" s="41"/>
      <c r="K11" s="59"/>
      <c r="L11" s="50"/>
      <c r="M11" s="30">
        <v>1280</v>
      </c>
      <c r="N11" s="11">
        <v>1276.5999999999999</v>
      </c>
      <c r="O11" s="30">
        <v>1280</v>
      </c>
      <c r="P11" s="67"/>
      <c r="Q11" s="39">
        <f t="shared" si="5"/>
        <v>1280</v>
      </c>
      <c r="R11" s="42">
        <v>1277.8</v>
      </c>
      <c r="S11" s="30">
        <v>1280</v>
      </c>
      <c r="T11" s="42">
        <v>1247</v>
      </c>
      <c r="U11" s="43">
        <f t="shared" si="6"/>
        <v>3840</v>
      </c>
      <c r="V11" s="42">
        <f t="shared" si="6"/>
        <v>3801.3999999999996</v>
      </c>
      <c r="W11" s="50">
        <f t="shared" si="7"/>
        <v>38.600000000000364</v>
      </c>
      <c r="X11" s="30">
        <v>1280</v>
      </c>
      <c r="Y11" s="11">
        <v>763</v>
      </c>
      <c r="Z11" s="30">
        <v>1280</v>
      </c>
      <c r="AA11" s="67"/>
      <c r="AB11" s="39">
        <f t="shared" si="8"/>
        <v>1280</v>
      </c>
      <c r="AC11" s="11">
        <v>1179.5999999999999</v>
      </c>
      <c r="AD11" s="30">
        <v>1280</v>
      </c>
      <c r="AE11" s="42">
        <v>1880.4</v>
      </c>
      <c r="AF11" s="44">
        <f t="shared" si="9"/>
        <v>3840</v>
      </c>
      <c r="AG11" s="44">
        <f t="shared" si="9"/>
        <v>3823</v>
      </c>
      <c r="AH11" s="51">
        <f t="shared" si="10"/>
        <v>17</v>
      </c>
      <c r="AI11" s="30">
        <v>1280</v>
      </c>
      <c r="AJ11" s="11">
        <v>1273.5999999999999</v>
      </c>
      <c r="AK11" s="43">
        <f t="shared" si="11"/>
        <v>6.4000000000000909</v>
      </c>
      <c r="AL11" s="30">
        <v>494.72</v>
      </c>
      <c r="AM11" s="30">
        <v>785.28</v>
      </c>
      <c r="AN11" s="30"/>
      <c r="AO11" s="39">
        <f t="shared" si="0"/>
        <v>1280</v>
      </c>
      <c r="AP11" s="11">
        <v>1260.5999999999999</v>
      </c>
      <c r="AQ11" s="43">
        <f t="shared" si="12"/>
        <v>19.400000000000091</v>
      </c>
      <c r="AR11" s="30">
        <v>494.72</v>
      </c>
      <c r="AS11" s="39">
        <v>659.76</v>
      </c>
      <c r="AT11" s="48">
        <v>27.53</v>
      </c>
      <c r="AU11" s="48">
        <v>21.79</v>
      </c>
      <c r="AV11" s="48">
        <v>66.650000000000006</v>
      </c>
      <c r="AW11" s="39">
        <f t="shared" si="13"/>
        <v>1270.45</v>
      </c>
      <c r="AX11" s="48">
        <v>79.599999999999994</v>
      </c>
      <c r="AY11" s="39">
        <v>36.049999999999997</v>
      </c>
      <c r="AZ11" s="39">
        <f t="shared" si="14"/>
        <v>1386.1</v>
      </c>
      <c r="BA11" s="42"/>
      <c r="BB11" s="44">
        <f t="shared" si="15"/>
        <v>3920.2999999999997</v>
      </c>
      <c r="BC11" s="40"/>
      <c r="BD11" s="50"/>
      <c r="BE11" s="44">
        <f t="shared" si="16"/>
        <v>11544.7</v>
      </c>
    </row>
    <row r="12" spans="1:57" x14ac:dyDescent="0.2">
      <c r="A12" s="37">
        <v>7</v>
      </c>
      <c r="B12" s="3" t="s">
        <v>3</v>
      </c>
      <c r="C12" s="9" t="s">
        <v>31</v>
      </c>
      <c r="D12" s="39">
        <v>2429.23</v>
      </c>
      <c r="E12" s="40">
        <v>2415</v>
      </c>
      <c r="F12" s="39">
        <f t="shared" si="1"/>
        <v>2429.23</v>
      </c>
      <c r="G12" s="40">
        <v>2419</v>
      </c>
      <c r="H12" s="39">
        <f t="shared" si="2"/>
        <v>2429.23</v>
      </c>
      <c r="I12" s="40">
        <v>2443</v>
      </c>
      <c r="J12" s="41">
        <f t="shared" si="3"/>
        <v>7287.6900000000005</v>
      </c>
      <c r="K12" s="59">
        <f t="shared" si="3"/>
        <v>7277</v>
      </c>
      <c r="L12" s="51">
        <f t="shared" si="4"/>
        <v>10.690000000000509</v>
      </c>
      <c r="M12" s="30">
        <v>2400</v>
      </c>
      <c r="N12" s="11">
        <v>2383</v>
      </c>
      <c r="O12" s="30">
        <v>2400</v>
      </c>
      <c r="P12" s="67">
        <v>64.91</v>
      </c>
      <c r="Q12" s="39">
        <f t="shared" si="5"/>
        <v>2464.91</v>
      </c>
      <c r="R12" s="42">
        <v>2462</v>
      </c>
      <c r="S12" s="30">
        <v>2400</v>
      </c>
      <c r="T12" s="42">
        <v>2416</v>
      </c>
      <c r="U12" s="43">
        <f t="shared" si="6"/>
        <v>7264.91</v>
      </c>
      <c r="V12" s="42">
        <f t="shared" si="6"/>
        <v>7261</v>
      </c>
      <c r="W12" s="51">
        <f t="shared" si="7"/>
        <v>3.9099999999998545</v>
      </c>
      <c r="X12" s="30">
        <v>2400</v>
      </c>
      <c r="Y12" s="11">
        <v>2389</v>
      </c>
      <c r="Z12" s="30">
        <v>2400</v>
      </c>
      <c r="AA12" s="67">
        <v>94.35</v>
      </c>
      <c r="AB12" s="39">
        <f t="shared" si="8"/>
        <v>2494.35</v>
      </c>
      <c r="AC12" s="11">
        <v>2435</v>
      </c>
      <c r="AD12" s="30">
        <v>2400</v>
      </c>
      <c r="AE12" s="42">
        <v>2305</v>
      </c>
      <c r="AF12" s="44">
        <f t="shared" si="9"/>
        <v>7294.35</v>
      </c>
      <c r="AG12" s="44">
        <f t="shared" si="9"/>
        <v>7129</v>
      </c>
      <c r="AH12" s="50">
        <f t="shared" si="10"/>
        <v>165.35000000000036</v>
      </c>
      <c r="AI12" s="30">
        <v>2400</v>
      </c>
      <c r="AJ12" s="11">
        <v>2398</v>
      </c>
      <c r="AK12" s="43">
        <f t="shared" si="11"/>
        <v>2</v>
      </c>
      <c r="AL12" s="30">
        <v>927.6</v>
      </c>
      <c r="AM12" s="30">
        <v>1472.4</v>
      </c>
      <c r="AN12" s="30"/>
      <c r="AO12" s="39">
        <f t="shared" si="0"/>
        <v>2400</v>
      </c>
      <c r="AP12" s="11">
        <v>2397</v>
      </c>
      <c r="AQ12" s="43">
        <f t="shared" si="12"/>
        <v>3</v>
      </c>
      <c r="AR12" s="30">
        <v>927.6</v>
      </c>
      <c r="AS12" s="39">
        <v>1237.71</v>
      </c>
      <c r="AT12" s="48">
        <v>0</v>
      </c>
      <c r="AU12" s="48">
        <v>40.75</v>
      </c>
      <c r="AV12" s="48">
        <v>124.97</v>
      </c>
      <c r="AW12" s="39">
        <f t="shared" si="13"/>
        <v>2331.0299999999997</v>
      </c>
      <c r="AX12" s="48">
        <v>149.25</v>
      </c>
      <c r="AY12" s="39">
        <v>67.569999999999993</v>
      </c>
      <c r="AZ12" s="39">
        <f t="shared" si="14"/>
        <v>2547.85</v>
      </c>
      <c r="BA12" s="42"/>
      <c r="BB12" s="44">
        <f t="shared" si="15"/>
        <v>7342.85</v>
      </c>
      <c r="BC12" s="40"/>
      <c r="BD12" s="50"/>
      <c r="BE12" s="44">
        <f t="shared" si="16"/>
        <v>29009.85</v>
      </c>
    </row>
    <row r="13" spans="1:57" s="4" customFormat="1" ht="11.25" customHeight="1" x14ac:dyDescent="0.2">
      <c r="A13" s="8">
        <v>8</v>
      </c>
      <c r="B13" s="3" t="s">
        <v>38</v>
      </c>
      <c r="C13" s="9" t="s">
        <v>32</v>
      </c>
      <c r="D13" s="39">
        <v>1943.4</v>
      </c>
      <c r="E13" s="40">
        <v>1942</v>
      </c>
      <c r="F13" s="39">
        <f t="shared" si="1"/>
        <v>1943.4</v>
      </c>
      <c r="G13" s="40">
        <v>1932</v>
      </c>
      <c r="H13" s="39">
        <f t="shared" si="2"/>
        <v>1943.4</v>
      </c>
      <c r="I13" s="40">
        <v>1938</v>
      </c>
      <c r="J13" s="41">
        <f t="shared" si="3"/>
        <v>5830.2000000000007</v>
      </c>
      <c r="K13" s="59">
        <f t="shared" si="3"/>
        <v>5812</v>
      </c>
      <c r="L13" s="51">
        <f t="shared" si="4"/>
        <v>18.200000000000728</v>
      </c>
      <c r="M13" s="30">
        <v>1920</v>
      </c>
      <c r="N13" s="11">
        <v>1920</v>
      </c>
      <c r="O13" s="30">
        <v>1920</v>
      </c>
      <c r="P13" s="67">
        <v>51.95</v>
      </c>
      <c r="Q13" s="39">
        <f t="shared" si="5"/>
        <v>1971.95</v>
      </c>
      <c r="R13" s="42">
        <v>1929</v>
      </c>
      <c r="S13" s="30">
        <v>1920</v>
      </c>
      <c r="T13" s="42">
        <v>1959</v>
      </c>
      <c r="U13" s="43">
        <f t="shared" si="6"/>
        <v>5811.95</v>
      </c>
      <c r="V13" s="42">
        <f t="shared" si="6"/>
        <v>5808</v>
      </c>
      <c r="W13" s="51">
        <f t="shared" si="7"/>
        <v>3.9499999999998181</v>
      </c>
      <c r="X13" s="30">
        <v>1920</v>
      </c>
      <c r="Y13" s="11">
        <v>1855</v>
      </c>
      <c r="Z13" s="30">
        <v>1920</v>
      </c>
      <c r="AA13" s="67">
        <v>75.48</v>
      </c>
      <c r="AB13" s="39">
        <f t="shared" si="8"/>
        <v>1995.48</v>
      </c>
      <c r="AC13" s="11">
        <v>1940</v>
      </c>
      <c r="AD13" s="30">
        <v>1920</v>
      </c>
      <c r="AE13" s="42">
        <v>2002</v>
      </c>
      <c r="AF13" s="44">
        <f t="shared" si="9"/>
        <v>5835.48</v>
      </c>
      <c r="AG13" s="44">
        <f t="shared" si="9"/>
        <v>5797</v>
      </c>
      <c r="AH13" s="50">
        <f t="shared" si="10"/>
        <v>38.479999999999563</v>
      </c>
      <c r="AI13" s="30">
        <v>1920</v>
      </c>
      <c r="AJ13" s="11">
        <v>1914</v>
      </c>
      <c r="AK13" s="43">
        <f t="shared" si="11"/>
        <v>6</v>
      </c>
      <c r="AL13" s="30">
        <v>742.08</v>
      </c>
      <c r="AM13" s="30">
        <v>1177.92</v>
      </c>
      <c r="AN13" s="30"/>
      <c r="AO13" s="39">
        <f t="shared" si="0"/>
        <v>1920</v>
      </c>
      <c r="AP13" s="11">
        <v>1919</v>
      </c>
      <c r="AQ13" s="43">
        <f t="shared" si="12"/>
        <v>1</v>
      </c>
      <c r="AR13" s="30">
        <v>742.08</v>
      </c>
      <c r="AS13" s="39">
        <v>989.64</v>
      </c>
      <c r="AT13" s="48">
        <v>0</v>
      </c>
      <c r="AU13" s="48">
        <v>32.69</v>
      </c>
      <c r="AV13" s="48">
        <v>99.98</v>
      </c>
      <c r="AW13" s="39">
        <f t="shared" si="13"/>
        <v>1864.39</v>
      </c>
      <c r="AX13" s="48">
        <v>119.4</v>
      </c>
      <c r="AY13" s="39">
        <v>54.08</v>
      </c>
      <c r="AZ13" s="39">
        <f t="shared" si="14"/>
        <v>2037.8700000000001</v>
      </c>
      <c r="BA13" s="42"/>
      <c r="BB13" s="44">
        <f t="shared" si="15"/>
        <v>5870.87</v>
      </c>
      <c r="BC13" s="40"/>
      <c r="BD13" s="50"/>
      <c r="BE13" s="44">
        <f t="shared" si="16"/>
        <v>23287.87</v>
      </c>
    </row>
    <row r="14" spans="1:57" ht="11.25" customHeight="1" x14ac:dyDescent="0.2">
      <c r="A14" s="37">
        <v>9</v>
      </c>
      <c r="B14" s="63" t="s">
        <v>58</v>
      </c>
      <c r="C14" s="64" t="s">
        <v>32</v>
      </c>
      <c r="D14" s="39">
        <v>1295.5999999999999</v>
      </c>
      <c r="E14" s="40">
        <v>1282</v>
      </c>
      <c r="F14" s="39">
        <f t="shared" si="1"/>
        <v>1295.5999999999999</v>
      </c>
      <c r="G14" s="40">
        <v>1279</v>
      </c>
      <c r="H14" s="39">
        <f t="shared" si="2"/>
        <v>1295.5999999999999</v>
      </c>
      <c r="I14" s="40">
        <v>1290</v>
      </c>
      <c r="J14" s="41">
        <f t="shared" si="3"/>
        <v>3886.7999999999997</v>
      </c>
      <c r="K14" s="59">
        <f t="shared" si="3"/>
        <v>3851</v>
      </c>
      <c r="L14" s="50">
        <f t="shared" si="4"/>
        <v>35.799999999999727</v>
      </c>
      <c r="M14" s="30">
        <v>1920</v>
      </c>
      <c r="N14" s="11">
        <v>1908</v>
      </c>
      <c r="O14" s="30">
        <v>1920</v>
      </c>
      <c r="P14" s="67"/>
      <c r="Q14" s="39">
        <f t="shared" si="5"/>
        <v>1920</v>
      </c>
      <c r="R14" s="42">
        <v>1906</v>
      </c>
      <c r="S14" s="30">
        <v>1920</v>
      </c>
      <c r="T14" s="42">
        <v>1934</v>
      </c>
      <c r="U14" s="43">
        <f t="shared" si="6"/>
        <v>5760</v>
      </c>
      <c r="V14" s="42">
        <f t="shared" si="6"/>
        <v>5748</v>
      </c>
      <c r="W14" s="51">
        <f t="shared" si="7"/>
        <v>12</v>
      </c>
      <c r="X14" s="30">
        <v>1920</v>
      </c>
      <c r="Y14" s="11">
        <v>1914</v>
      </c>
      <c r="Z14" s="30">
        <v>1920</v>
      </c>
      <c r="AA14" s="67">
        <v>75.48</v>
      </c>
      <c r="AB14" s="39">
        <f t="shared" si="8"/>
        <v>1995.48</v>
      </c>
      <c r="AC14" s="11">
        <v>1917</v>
      </c>
      <c r="AD14" s="30">
        <v>1920</v>
      </c>
      <c r="AE14" s="42">
        <v>2004</v>
      </c>
      <c r="AF14" s="44">
        <f t="shared" si="9"/>
        <v>5835.48</v>
      </c>
      <c r="AG14" s="44">
        <f t="shared" si="9"/>
        <v>5835</v>
      </c>
      <c r="AH14" s="51">
        <f t="shared" si="10"/>
        <v>0.47999999999956344</v>
      </c>
      <c r="AI14" s="30">
        <v>1920</v>
      </c>
      <c r="AJ14" s="11">
        <v>1920</v>
      </c>
      <c r="AK14" s="43">
        <f t="shared" si="11"/>
        <v>0</v>
      </c>
      <c r="AL14" s="30">
        <v>742.08</v>
      </c>
      <c r="AM14" s="30">
        <v>1177.92</v>
      </c>
      <c r="AN14" s="30"/>
      <c r="AO14" s="39">
        <f t="shared" si="0"/>
        <v>1920</v>
      </c>
      <c r="AP14" s="11">
        <v>1910</v>
      </c>
      <c r="AQ14" s="43">
        <f t="shared" si="12"/>
        <v>10</v>
      </c>
      <c r="AR14" s="30">
        <v>742.08</v>
      </c>
      <c r="AS14" s="39">
        <v>989.64</v>
      </c>
      <c r="AT14" s="48">
        <v>41.3</v>
      </c>
      <c r="AU14" s="48">
        <v>32.69</v>
      </c>
      <c r="AV14" s="48">
        <v>99.98</v>
      </c>
      <c r="AW14" s="39">
        <f t="shared" si="13"/>
        <v>1905.69</v>
      </c>
      <c r="AX14" s="48">
        <v>119.4</v>
      </c>
      <c r="AY14" s="39">
        <v>54.08</v>
      </c>
      <c r="AZ14" s="39">
        <f t="shared" si="14"/>
        <v>2079.17</v>
      </c>
      <c r="BA14" s="42"/>
      <c r="BB14" s="44">
        <f t="shared" si="15"/>
        <v>5909.17</v>
      </c>
      <c r="BC14" s="40"/>
      <c r="BD14" s="50"/>
      <c r="BE14" s="44">
        <f t="shared" si="16"/>
        <v>21343.17</v>
      </c>
    </row>
    <row r="15" spans="1:57" x14ac:dyDescent="0.2">
      <c r="A15" s="8">
        <v>10</v>
      </c>
      <c r="B15" s="2" t="s">
        <v>26</v>
      </c>
      <c r="C15" s="2" t="s">
        <v>31</v>
      </c>
      <c r="D15" s="39">
        <v>1619.49</v>
      </c>
      <c r="E15" s="40">
        <v>1595</v>
      </c>
      <c r="F15" s="39">
        <f t="shared" si="1"/>
        <v>1619.49</v>
      </c>
      <c r="G15" s="40">
        <v>1575</v>
      </c>
      <c r="H15" s="39">
        <f t="shared" si="2"/>
        <v>1619.49</v>
      </c>
      <c r="I15" s="40">
        <v>1677</v>
      </c>
      <c r="J15" s="41">
        <f t="shared" si="3"/>
        <v>4858.47</v>
      </c>
      <c r="K15" s="59">
        <f t="shared" si="3"/>
        <v>4847</v>
      </c>
      <c r="L15" s="51">
        <f t="shared" si="4"/>
        <v>11.470000000000255</v>
      </c>
      <c r="M15" s="30">
        <v>1600</v>
      </c>
      <c r="N15" s="11">
        <v>1563</v>
      </c>
      <c r="O15" s="30">
        <v>1600</v>
      </c>
      <c r="P15" s="67">
        <v>43.3</v>
      </c>
      <c r="Q15" s="39">
        <f t="shared" si="5"/>
        <v>1643.3</v>
      </c>
      <c r="R15" s="42">
        <v>1609</v>
      </c>
      <c r="S15" s="30">
        <v>1600</v>
      </c>
      <c r="T15" s="42">
        <v>1665</v>
      </c>
      <c r="U15" s="43">
        <f t="shared" si="6"/>
        <v>4843.3</v>
      </c>
      <c r="V15" s="42">
        <f t="shared" si="6"/>
        <v>4837</v>
      </c>
      <c r="W15" s="51">
        <f t="shared" si="7"/>
        <v>6.3000000000001819</v>
      </c>
      <c r="X15" s="30">
        <v>1600</v>
      </c>
      <c r="Y15" s="11">
        <v>1597</v>
      </c>
      <c r="Z15" s="30">
        <v>1600</v>
      </c>
      <c r="AA15" s="67">
        <v>62.9</v>
      </c>
      <c r="AB15" s="39">
        <f t="shared" si="8"/>
        <v>1662.9</v>
      </c>
      <c r="AC15" s="11">
        <v>1525</v>
      </c>
      <c r="AD15" s="30">
        <v>1600</v>
      </c>
      <c r="AE15" s="42">
        <v>1721</v>
      </c>
      <c r="AF15" s="44">
        <f t="shared" si="9"/>
        <v>4862.8999999999996</v>
      </c>
      <c r="AG15" s="44">
        <f t="shared" si="9"/>
        <v>4843</v>
      </c>
      <c r="AH15" s="51">
        <f t="shared" si="10"/>
        <v>19.899999999999636</v>
      </c>
      <c r="AI15" s="30">
        <v>1600</v>
      </c>
      <c r="AJ15" s="11">
        <v>1572</v>
      </c>
      <c r="AK15" s="42">
        <f t="shared" si="11"/>
        <v>28</v>
      </c>
      <c r="AL15" s="30">
        <v>618.4</v>
      </c>
      <c r="AM15" s="30">
        <v>981.6</v>
      </c>
      <c r="AN15" s="30"/>
      <c r="AO15" s="39">
        <f t="shared" si="0"/>
        <v>1600</v>
      </c>
      <c r="AP15" s="11">
        <v>1572</v>
      </c>
      <c r="AQ15" s="42">
        <f t="shared" si="12"/>
        <v>28</v>
      </c>
      <c r="AR15" s="30">
        <v>618.4</v>
      </c>
      <c r="AS15" s="39">
        <v>824.7</v>
      </c>
      <c r="AT15" s="48">
        <v>34.409999999999997</v>
      </c>
      <c r="AU15" s="48">
        <v>27.23</v>
      </c>
      <c r="AV15" s="48"/>
      <c r="AW15" s="39">
        <f t="shared" si="13"/>
        <v>1504.74</v>
      </c>
      <c r="AX15" s="48">
        <v>99.5</v>
      </c>
      <c r="AY15" s="39"/>
      <c r="AZ15" s="39">
        <f t="shared" si="14"/>
        <v>1604.24</v>
      </c>
      <c r="BA15" s="42"/>
      <c r="BB15" s="44">
        <f t="shared" si="15"/>
        <v>4748.24</v>
      </c>
      <c r="BC15" s="40"/>
      <c r="BD15" s="50"/>
      <c r="BE15" s="44">
        <f t="shared" si="16"/>
        <v>19275.240000000002</v>
      </c>
    </row>
    <row r="16" spans="1:57" x14ac:dyDescent="0.2">
      <c r="A16" s="37">
        <v>11</v>
      </c>
      <c r="B16" s="2" t="s">
        <v>29</v>
      </c>
      <c r="C16" s="2" t="s">
        <v>32</v>
      </c>
      <c r="D16" s="39">
        <v>1295.5999999999999</v>
      </c>
      <c r="E16" s="40">
        <v>1295</v>
      </c>
      <c r="F16" s="39">
        <f t="shared" si="1"/>
        <v>1295.5999999999999</v>
      </c>
      <c r="G16" s="40">
        <v>1294</v>
      </c>
      <c r="H16" s="39">
        <f t="shared" si="2"/>
        <v>1295.5999999999999</v>
      </c>
      <c r="I16" s="40">
        <v>1289.2</v>
      </c>
      <c r="J16" s="41">
        <f t="shared" si="3"/>
        <v>3886.7999999999997</v>
      </c>
      <c r="K16" s="59">
        <f t="shared" si="3"/>
        <v>3878.2</v>
      </c>
      <c r="L16" s="51">
        <f t="shared" si="4"/>
        <v>8.5999999999999091</v>
      </c>
      <c r="M16" s="30">
        <v>1280</v>
      </c>
      <c r="N16" s="11">
        <v>1269</v>
      </c>
      <c r="O16" s="30">
        <v>1280</v>
      </c>
      <c r="P16" s="67">
        <v>34.630000000000003</v>
      </c>
      <c r="Q16" s="39">
        <f t="shared" si="5"/>
        <v>1314.63</v>
      </c>
      <c r="R16" s="42">
        <v>1310</v>
      </c>
      <c r="S16" s="30">
        <v>1280</v>
      </c>
      <c r="T16" s="42">
        <v>1142</v>
      </c>
      <c r="U16" s="43">
        <f t="shared" si="6"/>
        <v>3874.63</v>
      </c>
      <c r="V16" s="42">
        <f t="shared" si="6"/>
        <v>3721</v>
      </c>
      <c r="W16" s="50">
        <f t="shared" si="7"/>
        <v>153.63000000000011</v>
      </c>
      <c r="X16" s="30">
        <v>1280</v>
      </c>
      <c r="Y16" s="11">
        <v>1270</v>
      </c>
      <c r="Z16" s="30">
        <v>1280</v>
      </c>
      <c r="AA16" s="67"/>
      <c r="AB16" s="39">
        <f t="shared" si="8"/>
        <v>1280</v>
      </c>
      <c r="AC16" s="11">
        <v>1273</v>
      </c>
      <c r="AD16" s="30">
        <v>1280</v>
      </c>
      <c r="AE16" s="42">
        <v>1263</v>
      </c>
      <c r="AF16" s="44">
        <f t="shared" si="9"/>
        <v>3840</v>
      </c>
      <c r="AG16" s="44">
        <f t="shared" si="9"/>
        <v>3806</v>
      </c>
      <c r="AH16" s="50">
        <f t="shared" si="10"/>
        <v>34</v>
      </c>
      <c r="AI16" s="30">
        <v>1280</v>
      </c>
      <c r="AJ16" s="11">
        <v>1276</v>
      </c>
      <c r="AK16" s="43">
        <f t="shared" si="11"/>
        <v>4</v>
      </c>
      <c r="AL16" s="30">
        <v>494.72</v>
      </c>
      <c r="AM16" s="30">
        <v>785.28</v>
      </c>
      <c r="AN16" s="30"/>
      <c r="AO16" s="39">
        <f t="shared" si="0"/>
        <v>1280</v>
      </c>
      <c r="AP16" s="11">
        <v>1279.2</v>
      </c>
      <c r="AQ16" s="43">
        <f t="shared" si="12"/>
        <v>0.79999999999995453</v>
      </c>
      <c r="AR16" s="30">
        <v>494.72</v>
      </c>
      <c r="AS16" s="39">
        <v>659.76</v>
      </c>
      <c r="AT16" s="48">
        <v>0</v>
      </c>
      <c r="AU16" s="48">
        <v>21.79</v>
      </c>
      <c r="AV16" s="48">
        <v>66.650000000000006</v>
      </c>
      <c r="AW16" s="39">
        <f t="shared" si="13"/>
        <v>1242.92</v>
      </c>
      <c r="AX16" s="48">
        <v>79.599999999999994</v>
      </c>
      <c r="AY16" s="39">
        <v>36.049999999999997</v>
      </c>
      <c r="AZ16" s="39">
        <f t="shared" si="14"/>
        <v>1358.57</v>
      </c>
      <c r="BA16" s="42"/>
      <c r="BB16" s="44">
        <f t="shared" si="15"/>
        <v>3913.7699999999995</v>
      </c>
      <c r="BC16" s="40"/>
      <c r="BD16" s="50"/>
      <c r="BE16" s="44">
        <f t="shared" si="16"/>
        <v>15318.970000000001</v>
      </c>
    </row>
    <row r="17" spans="1:57" x14ac:dyDescent="0.2">
      <c r="A17" s="8">
        <v>12</v>
      </c>
      <c r="B17" s="2" t="s">
        <v>4</v>
      </c>
      <c r="C17" s="2" t="s">
        <v>32</v>
      </c>
      <c r="D17" s="39">
        <v>1295.5999999999999</v>
      </c>
      <c r="E17" s="40">
        <v>1282.8</v>
      </c>
      <c r="F17" s="39">
        <f t="shared" si="1"/>
        <v>1295.5999999999999</v>
      </c>
      <c r="G17" s="40">
        <v>1282</v>
      </c>
      <c r="H17" s="39">
        <f t="shared" si="2"/>
        <v>1295.5999999999999</v>
      </c>
      <c r="I17" s="40">
        <v>1316</v>
      </c>
      <c r="J17" s="41">
        <f t="shared" si="3"/>
        <v>3886.7999999999997</v>
      </c>
      <c r="K17" s="59">
        <f t="shared" si="3"/>
        <v>3880.8</v>
      </c>
      <c r="L17" s="51">
        <f t="shared" si="4"/>
        <v>5.9999999999995453</v>
      </c>
      <c r="M17" s="30">
        <v>1280</v>
      </c>
      <c r="N17" s="11">
        <v>1278</v>
      </c>
      <c r="O17" s="30">
        <v>1280</v>
      </c>
      <c r="P17" s="67">
        <v>34.630000000000003</v>
      </c>
      <c r="Q17" s="39">
        <f t="shared" si="5"/>
        <v>1314.63</v>
      </c>
      <c r="R17" s="42">
        <v>1300</v>
      </c>
      <c r="S17" s="30">
        <v>1280</v>
      </c>
      <c r="T17" s="42">
        <v>1265</v>
      </c>
      <c r="U17" s="43">
        <f t="shared" si="6"/>
        <v>3874.63</v>
      </c>
      <c r="V17" s="42">
        <f t="shared" si="6"/>
        <v>3843</v>
      </c>
      <c r="W17" s="50">
        <f t="shared" si="7"/>
        <v>31.630000000000109</v>
      </c>
      <c r="X17" s="30">
        <v>1280</v>
      </c>
      <c r="Y17" s="11">
        <v>1273</v>
      </c>
      <c r="Z17" s="30">
        <v>1280</v>
      </c>
      <c r="AA17" s="67"/>
      <c r="AB17" s="39">
        <f t="shared" si="8"/>
        <v>1280</v>
      </c>
      <c r="AC17" s="11">
        <v>1264</v>
      </c>
      <c r="AD17" s="30">
        <v>1280</v>
      </c>
      <c r="AE17" s="42">
        <v>1278</v>
      </c>
      <c r="AF17" s="44">
        <f t="shared" si="9"/>
        <v>3840</v>
      </c>
      <c r="AG17" s="44">
        <f t="shared" si="9"/>
        <v>3815</v>
      </c>
      <c r="AH17" s="50">
        <f t="shared" si="10"/>
        <v>25</v>
      </c>
      <c r="AI17" s="30">
        <v>1280</v>
      </c>
      <c r="AJ17" s="11">
        <v>1277</v>
      </c>
      <c r="AK17" s="43">
        <f t="shared" si="11"/>
        <v>3</v>
      </c>
      <c r="AL17" s="30">
        <v>494.72</v>
      </c>
      <c r="AM17" s="30">
        <v>785.28</v>
      </c>
      <c r="AN17" s="30"/>
      <c r="AO17" s="39">
        <f t="shared" si="0"/>
        <v>1280</v>
      </c>
      <c r="AP17" s="11">
        <v>1277.8</v>
      </c>
      <c r="AQ17" s="43">
        <f t="shared" si="12"/>
        <v>2.2000000000000455</v>
      </c>
      <c r="AR17" s="30">
        <v>494.72</v>
      </c>
      <c r="AS17" s="39">
        <v>659.76</v>
      </c>
      <c r="AT17" s="48">
        <v>0</v>
      </c>
      <c r="AU17" s="48">
        <v>21.79</v>
      </c>
      <c r="AV17" s="48">
        <v>66.650000000000006</v>
      </c>
      <c r="AW17" s="39">
        <f t="shared" si="13"/>
        <v>1242.92</v>
      </c>
      <c r="AX17" s="48">
        <v>79.599999999999994</v>
      </c>
      <c r="AY17" s="39">
        <v>36.049999999999997</v>
      </c>
      <c r="AZ17" s="39">
        <f t="shared" si="14"/>
        <v>1358.57</v>
      </c>
      <c r="BA17" s="42"/>
      <c r="BB17" s="44">
        <f t="shared" si="15"/>
        <v>3913.37</v>
      </c>
      <c r="BC17" s="40"/>
      <c r="BD17" s="50"/>
      <c r="BE17" s="44">
        <f t="shared" si="16"/>
        <v>15452.169999999998</v>
      </c>
    </row>
    <row r="18" spans="1:57" x14ac:dyDescent="0.2">
      <c r="A18" s="37">
        <v>13</v>
      </c>
      <c r="B18" s="2" t="s">
        <v>123</v>
      </c>
      <c r="C18" s="2" t="s">
        <v>32</v>
      </c>
      <c r="D18" s="39">
        <v>1295.5999999999999</v>
      </c>
      <c r="E18" s="40">
        <v>1276</v>
      </c>
      <c r="F18" s="39">
        <f t="shared" si="1"/>
        <v>1295.5999999999999</v>
      </c>
      <c r="G18" s="40">
        <v>1254</v>
      </c>
      <c r="H18" s="39">
        <f t="shared" si="2"/>
        <v>1295.5999999999999</v>
      </c>
      <c r="I18" s="40">
        <v>1287</v>
      </c>
      <c r="J18" s="41">
        <f t="shared" si="3"/>
        <v>3886.7999999999997</v>
      </c>
      <c r="K18" s="59">
        <f t="shared" si="3"/>
        <v>3817</v>
      </c>
      <c r="L18" s="50">
        <f t="shared" si="4"/>
        <v>69.799999999999727</v>
      </c>
      <c r="M18" s="30">
        <v>1280</v>
      </c>
      <c r="N18" s="11">
        <v>1273</v>
      </c>
      <c r="O18" s="30">
        <v>1280</v>
      </c>
      <c r="P18" s="67"/>
      <c r="Q18" s="39">
        <f t="shared" si="5"/>
        <v>1280</v>
      </c>
      <c r="R18" s="42">
        <v>1274</v>
      </c>
      <c r="S18" s="30">
        <v>1280</v>
      </c>
      <c r="T18" s="42">
        <v>1278</v>
      </c>
      <c r="U18" s="43">
        <f t="shared" si="6"/>
        <v>3840</v>
      </c>
      <c r="V18" s="42">
        <f t="shared" si="6"/>
        <v>3825</v>
      </c>
      <c r="W18" s="51">
        <f t="shared" si="7"/>
        <v>15</v>
      </c>
      <c r="X18" s="30">
        <v>1280</v>
      </c>
      <c r="Y18" s="11">
        <v>1269</v>
      </c>
      <c r="Z18" s="30">
        <v>1280</v>
      </c>
      <c r="AA18" s="67">
        <v>50.32</v>
      </c>
      <c r="AB18" s="39">
        <f t="shared" si="8"/>
        <v>1330.32</v>
      </c>
      <c r="AC18" s="11">
        <v>1126</v>
      </c>
      <c r="AD18" s="30">
        <v>1280</v>
      </c>
      <c r="AE18" s="42">
        <v>1494</v>
      </c>
      <c r="AF18" s="44">
        <f t="shared" si="9"/>
        <v>3890.3199999999997</v>
      </c>
      <c r="AG18" s="44">
        <f t="shared" si="9"/>
        <v>3889</v>
      </c>
      <c r="AH18" s="51">
        <f t="shared" si="10"/>
        <v>1.319999999999709</v>
      </c>
      <c r="AI18" s="30">
        <v>1280</v>
      </c>
      <c r="AJ18" s="11">
        <v>1279</v>
      </c>
      <c r="AK18" s="43">
        <f t="shared" si="11"/>
        <v>1</v>
      </c>
      <c r="AL18" s="30">
        <v>494.72</v>
      </c>
      <c r="AM18" s="30">
        <v>785.28</v>
      </c>
      <c r="AN18" s="30"/>
      <c r="AO18" s="39">
        <f t="shared" si="0"/>
        <v>1280</v>
      </c>
      <c r="AP18" s="11">
        <v>1264</v>
      </c>
      <c r="AQ18" s="43">
        <f t="shared" si="12"/>
        <v>16</v>
      </c>
      <c r="AR18" s="30">
        <v>494.72</v>
      </c>
      <c r="AS18" s="39">
        <v>659.76</v>
      </c>
      <c r="AT18" s="48">
        <v>27.53</v>
      </c>
      <c r="AU18" s="48">
        <v>21.79</v>
      </c>
      <c r="AV18" s="48">
        <v>66.650000000000006</v>
      </c>
      <c r="AW18" s="39">
        <f t="shared" si="13"/>
        <v>1270.45</v>
      </c>
      <c r="AX18" s="48">
        <v>79.599999999999994</v>
      </c>
      <c r="AY18" s="39">
        <v>36.049999999999997</v>
      </c>
      <c r="AZ18" s="39">
        <f t="shared" si="14"/>
        <v>1386.1</v>
      </c>
      <c r="BA18" s="42"/>
      <c r="BB18" s="44">
        <f t="shared" si="15"/>
        <v>3929.1</v>
      </c>
      <c r="BC18" s="40"/>
      <c r="BD18" s="50"/>
      <c r="BE18" s="44">
        <f t="shared" si="16"/>
        <v>15460.1</v>
      </c>
    </row>
    <row r="19" spans="1:57" x14ac:dyDescent="0.2">
      <c r="A19" s="8">
        <v>14</v>
      </c>
      <c r="B19" s="2" t="s">
        <v>129</v>
      </c>
      <c r="C19" s="2" t="s">
        <v>32</v>
      </c>
      <c r="D19" s="39">
        <v>1295.5999999999999</v>
      </c>
      <c r="E19" s="40">
        <v>1294</v>
      </c>
      <c r="F19" s="39">
        <f t="shared" si="1"/>
        <v>1295.5999999999999</v>
      </c>
      <c r="G19" s="40">
        <v>1283</v>
      </c>
      <c r="H19" s="39">
        <f t="shared" si="2"/>
        <v>1295.5999999999999</v>
      </c>
      <c r="I19" s="40">
        <v>1282</v>
      </c>
      <c r="J19" s="41">
        <f t="shared" si="3"/>
        <v>3886.7999999999997</v>
      </c>
      <c r="K19" s="59">
        <f t="shared" si="3"/>
        <v>3859</v>
      </c>
      <c r="L19" s="50">
        <f t="shared" si="4"/>
        <v>27.799999999999727</v>
      </c>
      <c r="M19" s="30">
        <v>1280</v>
      </c>
      <c r="N19" s="11">
        <v>1280</v>
      </c>
      <c r="O19" s="30">
        <v>1280</v>
      </c>
      <c r="P19" s="67"/>
      <c r="Q19" s="39">
        <f t="shared" si="5"/>
        <v>1280</v>
      </c>
      <c r="R19" s="42">
        <v>1275</v>
      </c>
      <c r="S19" s="30">
        <v>1280</v>
      </c>
      <c r="T19" s="42">
        <v>0</v>
      </c>
      <c r="U19" s="43">
        <f t="shared" si="6"/>
        <v>3840</v>
      </c>
      <c r="V19" s="42">
        <f t="shared" si="6"/>
        <v>2555</v>
      </c>
      <c r="W19" s="50">
        <f t="shared" si="7"/>
        <v>1285</v>
      </c>
      <c r="X19" s="30">
        <v>1280</v>
      </c>
      <c r="Y19" s="11">
        <v>1267.8</v>
      </c>
      <c r="Z19" s="30">
        <v>1280</v>
      </c>
      <c r="AA19" s="67"/>
      <c r="AB19" s="39">
        <f t="shared" si="8"/>
        <v>1280</v>
      </c>
      <c r="AC19" s="11">
        <v>1279</v>
      </c>
      <c r="AD19" s="30">
        <v>1280</v>
      </c>
      <c r="AE19" s="42">
        <v>1278</v>
      </c>
      <c r="AF19" s="44">
        <f t="shared" si="9"/>
        <v>3840</v>
      </c>
      <c r="AG19" s="44">
        <f t="shared" si="9"/>
        <v>3824.8</v>
      </c>
      <c r="AH19" s="51">
        <f t="shared" si="10"/>
        <v>15.199999999999818</v>
      </c>
      <c r="AI19" s="30">
        <v>1280</v>
      </c>
      <c r="AJ19" s="11">
        <v>1267.8</v>
      </c>
      <c r="AK19" s="43">
        <f t="shared" si="11"/>
        <v>12.200000000000045</v>
      </c>
      <c r="AL19" s="30">
        <v>494.72</v>
      </c>
      <c r="AM19" s="30">
        <v>785.28</v>
      </c>
      <c r="AN19" s="30"/>
      <c r="AO19" s="39">
        <f t="shared" si="0"/>
        <v>1280</v>
      </c>
      <c r="AP19" s="11">
        <v>1275</v>
      </c>
      <c r="AQ19" s="43">
        <f t="shared" si="12"/>
        <v>5</v>
      </c>
      <c r="AR19" s="30">
        <v>494.72</v>
      </c>
      <c r="AS19" s="39">
        <v>659.76</v>
      </c>
      <c r="AT19" s="48">
        <v>27.53</v>
      </c>
      <c r="AU19" s="48">
        <v>21.79</v>
      </c>
      <c r="AV19" s="48">
        <v>66.650000000000006</v>
      </c>
      <c r="AW19" s="39">
        <f t="shared" si="13"/>
        <v>1270.45</v>
      </c>
      <c r="AX19" s="48">
        <v>79.599999999999994</v>
      </c>
      <c r="AY19" s="39">
        <v>36.049999999999997</v>
      </c>
      <c r="AZ19" s="39">
        <f t="shared" si="14"/>
        <v>1386.1</v>
      </c>
      <c r="BA19" s="42"/>
      <c r="BB19" s="44">
        <f t="shared" si="15"/>
        <v>3928.9</v>
      </c>
      <c r="BC19" s="40"/>
      <c r="BD19" s="50"/>
      <c r="BE19" s="44">
        <f t="shared" si="16"/>
        <v>14167.699999999999</v>
      </c>
    </row>
    <row r="20" spans="1:57" x14ac:dyDescent="0.2">
      <c r="A20" s="37">
        <v>15</v>
      </c>
      <c r="B20" s="14" t="s">
        <v>135</v>
      </c>
      <c r="C20" s="63" t="s">
        <v>32</v>
      </c>
      <c r="D20" s="39"/>
      <c r="E20" s="40"/>
      <c r="F20" s="39"/>
      <c r="G20" s="40"/>
      <c r="H20" s="39"/>
      <c r="I20" s="40"/>
      <c r="J20" s="41"/>
      <c r="K20" s="59"/>
      <c r="L20" s="50"/>
      <c r="M20" s="30">
        <v>1920</v>
      </c>
      <c r="N20" s="11">
        <v>1900</v>
      </c>
      <c r="O20" s="30">
        <v>1920</v>
      </c>
      <c r="P20" s="67"/>
      <c r="Q20" s="39">
        <f t="shared" si="5"/>
        <v>1920</v>
      </c>
      <c r="R20" s="42">
        <v>1874</v>
      </c>
      <c r="S20" s="30">
        <v>1920</v>
      </c>
      <c r="T20" s="42">
        <v>1914</v>
      </c>
      <c r="U20" s="43">
        <f t="shared" si="6"/>
        <v>5760</v>
      </c>
      <c r="V20" s="42">
        <f t="shared" si="6"/>
        <v>5688</v>
      </c>
      <c r="W20" s="50">
        <f t="shared" si="7"/>
        <v>72</v>
      </c>
      <c r="X20" s="30">
        <v>1920</v>
      </c>
      <c r="Y20" s="11">
        <v>1886</v>
      </c>
      <c r="Z20" s="30">
        <v>1920</v>
      </c>
      <c r="AA20" s="67"/>
      <c r="AB20" s="39">
        <f t="shared" si="8"/>
        <v>1920</v>
      </c>
      <c r="AC20" s="11">
        <v>1828</v>
      </c>
      <c r="AD20" s="30">
        <v>1920</v>
      </c>
      <c r="AE20" s="42">
        <v>2038</v>
      </c>
      <c r="AF20" s="44">
        <f t="shared" si="9"/>
        <v>5760</v>
      </c>
      <c r="AG20" s="44">
        <f t="shared" si="9"/>
        <v>5752</v>
      </c>
      <c r="AH20" s="51">
        <f t="shared" si="10"/>
        <v>8</v>
      </c>
      <c r="AI20" s="30">
        <v>1920</v>
      </c>
      <c r="AJ20" s="11">
        <v>1916</v>
      </c>
      <c r="AK20" s="43">
        <f t="shared" si="11"/>
        <v>4</v>
      </c>
      <c r="AL20" s="30">
        <v>742.08</v>
      </c>
      <c r="AM20" s="30">
        <v>1177.92</v>
      </c>
      <c r="AN20" s="30"/>
      <c r="AO20" s="39">
        <f t="shared" si="0"/>
        <v>1920</v>
      </c>
      <c r="AP20" s="11">
        <v>1838</v>
      </c>
      <c r="AQ20" s="42">
        <f t="shared" si="12"/>
        <v>82</v>
      </c>
      <c r="AR20" s="30">
        <v>742.08</v>
      </c>
      <c r="AS20" s="39">
        <v>989.64</v>
      </c>
      <c r="AT20" s="48">
        <v>41.3</v>
      </c>
      <c r="AU20" s="48">
        <v>32.69</v>
      </c>
      <c r="AV20" s="48">
        <v>99.98</v>
      </c>
      <c r="AW20" s="39">
        <f t="shared" si="13"/>
        <v>1905.69</v>
      </c>
      <c r="AX20" s="48">
        <v>119.4</v>
      </c>
      <c r="AY20" s="39"/>
      <c r="AZ20" s="39">
        <f t="shared" si="14"/>
        <v>2025.0900000000001</v>
      </c>
      <c r="BA20" s="42"/>
      <c r="BB20" s="44">
        <f t="shared" si="15"/>
        <v>5779.09</v>
      </c>
      <c r="BC20" s="40"/>
      <c r="BD20" s="50"/>
      <c r="BE20" s="44">
        <f t="shared" si="16"/>
        <v>17219.09</v>
      </c>
    </row>
    <row r="21" spans="1:57" x14ac:dyDescent="0.2">
      <c r="A21" s="8">
        <v>16</v>
      </c>
      <c r="B21" s="2" t="s">
        <v>60</v>
      </c>
      <c r="C21" s="2" t="s">
        <v>32</v>
      </c>
      <c r="D21" s="39">
        <v>1295.5999999999999</v>
      </c>
      <c r="E21" s="40">
        <v>1268</v>
      </c>
      <c r="F21" s="39">
        <f t="shared" si="1"/>
        <v>1295.5999999999999</v>
      </c>
      <c r="G21" s="40">
        <v>1282</v>
      </c>
      <c r="H21" s="39">
        <f t="shared" si="2"/>
        <v>1295.5999999999999</v>
      </c>
      <c r="I21" s="40">
        <v>1326</v>
      </c>
      <c r="J21" s="41">
        <f t="shared" si="3"/>
        <v>3886.7999999999997</v>
      </c>
      <c r="K21" s="59">
        <f t="shared" si="3"/>
        <v>3876</v>
      </c>
      <c r="L21" s="51">
        <f t="shared" si="4"/>
        <v>10.799999999999727</v>
      </c>
      <c r="M21" s="30">
        <f>1280+3</f>
        <v>1283</v>
      </c>
      <c r="N21" s="11">
        <v>1283</v>
      </c>
      <c r="O21" s="30">
        <v>1280</v>
      </c>
      <c r="P21" s="67">
        <v>34.630000000000003</v>
      </c>
      <c r="Q21" s="39">
        <f>O21+P21-3</f>
        <v>1311.63</v>
      </c>
      <c r="R21" s="42">
        <v>1303</v>
      </c>
      <c r="S21" s="30">
        <v>1280</v>
      </c>
      <c r="T21" s="42">
        <v>1211</v>
      </c>
      <c r="U21" s="43">
        <f t="shared" si="6"/>
        <v>3874.63</v>
      </c>
      <c r="V21" s="42">
        <f t="shared" si="6"/>
        <v>3797</v>
      </c>
      <c r="W21" s="50">
        <f t="shared" si="7"/>
        <v>77.630000000000109</v>
      </c>
      <c r="X21" s="30">
        <v>1280</v>
      </c>
      <c r="Y21" s="11">
        <v>1268</v>
      </c>
      <c r="Z21" s="30">
        <v>1280</v>
      </c>
      <c r="AA21" s="67"/>
      <c r="AB21" s="39">
        <f t="shared" si="8"/>
        <v>1280</v>
      </c>
      <c r="AC21" s="11">
        <v>1267</v>
      </c>
      <c r="AD21" s="30">
        <v>1280</v>
      </c>
      <c r="AE21" s="42">
        <v>1289</v>
      </c>
      <c r="AF21" s="44">
        <f t="shared" si="9"/>
        <v>3840</v>
      </c>
      <c r="AG21" s="44">
        <f t="shared" si="9"/>
        <v>3824</v>
      </c>
      <c r="AH21" s="51">
        <f t="shared" si="10"/>
        <v>16</v>
      </c>
      <c r="AI21" s="30">
        <v>1280</v>
      </c>
      <c r="AJ21" s="11">
        <v>1272</v>
      </c>
      <c r="AK21" s="43">
        <f t="shared" si="11"/>
        <v>8</v>
      </c>
      <c r="AL21" s="30">
        <v>494.72</v>
      </c>
      <c r="AM21" s="30">
        <v>785.28</v>
      </c>
      <c r="AN21" s="30"/>
      <c r="AO21" s="39">
        <f t="shared" si="0"/>
        <v>1280</v>
      </c>
      <c r="AP21" s="11">
        <v>1276.2</v>
      </c>
      <c r="AQ21" s="43">
        <f t="shared" si="12"/>
        <v>3.7999999999999545</v>
      </c>
      <c r="AR21" s="30">
        <v>494.72</v>
      </c>
      <c r="AS21" s="39">
        <v>659.76</v>
      </c>
      <c r="AT21" s="48">
        <v>27.53</v>
      </c>
      <c r="AU21" s="48">
        <v>21.79</v>
      </c>
      <c r="AV21" s="48">
        <v>66.650000000000006</v>
      </c>
      <c r="AW21" s="39">
        <f t="shared" si="13"/>
        <v>1270.45</v>
      </c>
      <c r="AX21" s="48">
        <v>79.599999999999994</v>
      </c>
      <c r="AY21" s="39">
        <v>36.049999999999997</v>
      </c>
      <c r="AZ21" s="39">
        <f t="shared" si="14"/>
        <v>1386.1</v>
      </c>
      <c r="BA21" s="42"/>
      <c r="BB21" s="44">
        <f t="shared" si="15"/>
        <v>3934.2999999999997</v>
      </c>
      <c r="BC21" s="40"/>
      <c r="BD21" s="50"/>
      <c r="BE21" s="44">
        <f t="shared" si="16"/>
        <v>15431.300000000001</v>
      </c>
    </row>
    <row r="22" spans="1:57" x14ac:dyDescent="0.2">
      <c r="A22" s="37">
        <v>17</v>
      </c>
      <c r="B22" s="2" t="s">
        <v>59</v>
      </c>
      <c r="C22" s="2" t="s">
        <v>31</v>
      </c>
      <c r="D22" s="39">
        <v>1619.49</v>
      </c>
      <c r="E22" s="40">
        <v>1604.8</v>
      </c>
      <c r="F22" s="39">
        <f t="shared" si="1"/>
        <v>1619.49</v>
      </c>
      <c r="G22" s="40">
        <v>1591.4</v>
      </c>
      <c r="H22" s="39">
        <f t="shared" si="2"/>
        <v>1619.49</v>
      </c>
      <c r="I22" s="40">
        <v>1648</v>
      </c>
      <c r="J22" s="41">
        <f t="shared" si="3"/>
        <v>4858.47</v>
      </c>
      <c r="K22" s="59">
        <f t="shared" si="3"/>
        <v>4844.2</v>
      </c>
      <c r="L22" s="51">
        <f t="shared" si="4"/>
        <v>14.270000000000437</v>
      </c>
      <c r="M22" s="30">
        <v>1600</v>
      </c>
      <c r="N22" s="11">
        <v>1468.6</v>
      </c>
      <c r="O22" s="30">
        <v>1600</v>
      </c>
      <c r="P22" s="67">
        <v>43.3</v>
      </c>
      <c r="Q22" s="39">
        <f t="shared" si="5"/>
        <v>1643.3</v>
      </c>
      <c r="R22" s="42">
        <v>1578.6</v>
      </c>
      <c r="S22" s="30">
        <v>1600</v>
      </c>
      <c r="T22" s="42">
        <v>1780</v>
      </c>
      <c r="U22" s="43">
        <f t="shared" si="6"/>
        <v>4843.3</v>
      </c>
      <c r="V22" s="42">
        <f t="shared" si="6"/>
        <v>4827.2</v>
      </c>
      <c r="W22" s="51">
        <f t="shared" si="7"/>
        <v>16.100000000000364</v>
      </c>
      <c r="X22" s="30">
        <v>1600</v>
      </c>
      <c r="Y22" s="11">
        <v>1592</v>
      </c>
      <c r="Z22" s="30">
        <v>1600</v>
      </c>
      <c r="AA22" s="67">
        <v>62.9</v>
      </c>
      <c r="AB22" s="39">
        <f t="shared" si="8"/>
        <v>1662.9</v>
      </c>
      <c r="AC22" s="11">
        <v>1514</v>
      </c>
      <c r="AD22" s="30">
        <v>1600</v>
      </c>
      <c r="AE22" s="42">
        <v>1747.2</v>
      </c>
      <c r="AF22" s="44">
        <f t="shared" si="9"/>
        <v>4862.8999999999996</v>
      </c>
      <c r="AG22" s="44">
        <f t="shared" si="9"/>
        <v>4853.2</v>
      </c>
      <c r="AH22" s="51">
        <f t="shared" si="10"/>
        <v>9.6999999999998181</v>
      </c>
      <c r="AI22" s="30">
        <v>1600</v>
      </c>
      <c r="AJ22" s="11">
        <v>1589.6</v>
      </c>
      <c r="AK22" s="43">
        <f t="shared" si="11"/>
        <v>10.400000000000091</v>
      </c>
      <c r="AL22" s="30">
        <v>618.4</v>
      </c>
      <c r="AM22" s="30">
        <v>981.6</v>
      </c>
      <c r="AN22" s="30"/>
      <c r="AO22" s="39">
        <f t="shared" si="0"/>
        <v>1600</v>
      </c>
      <c r="AP22" s="11">
        <v>1592</v>
      </c>
      <c r="AQ22" s="43">
        <f t="shared" si="12"/>
        <v>8</v>
      </c>
      <c r="AR22" s="30">
        <v>618.4</v>
      </c>
      <c r="AS22" s="39">
        <v>824.7</v>
      </c>
      <c r="AT22" s="48">
        <v>34.409999999999997</v>
      </c>
      <c r="AU22" s="48">
        <v>27.23</v>
      </c>
      <c r="AV22" s="48">
        <v>83.31</v>
      </c>
      <c r="AW22" s="39">
        <f t="shared" si="13"/>
        <v>1588.05</v>
      </c>
      <c r="AX22" s="48">
        <v>99.5</v>
      </c>
      <c r="AY22" s="39">
        <v>45.08</v>
      </c>
      <c r="AZ22" s="39">
        <f t="shared" si="14"/>
        <v>1732.6299999999999</v>
      </c>
      <c r="BA22" s="42"/>
      <c r="BB22" s="44">
        <f t="shared" si="15"/>
        <v>4914.2299999999996</v>
      </c>
      <c r="BC22" s="40"/>
      <c r="BD22" s="50"/>
      <c r="BE22" s="44">
        <f t="shared" si="16"/>
        <v>19438.829999999998</v>
      </c>
    </row>
    <row r="23" spans="1:57" x14ac:dyDescent="0.2">
      <c r="A23" s="8">
        <v>18</v>
      </c>
      <c r="B23" s="2" t="s">
        <v>22</v>
      </c>
      <c r="C23" s="2" t="s">
        <v>32</v>
      </c>
      <c r="D23" s="39">
        <v>1295.5999999999999</v>
      </c>
      <c r="E23" s="40">
        <v>1284</v>
      </c>
      <c r="F23" s="39">
        <f t="shared" si="1"/>
        <v>1295.5999999999999</v>
      </c>
      <c r="G23" s="40">
        <v>1283</v>
      </c>
      <c r="H23" s="39">
        <f t="shared" si="2"/>
        <v>1295.5999999999999</v>
      </c>
      <c r="I23" s="40">
        <v>1307</v>
      </c>
      <c r="J23" s="41">
        <f t="shared" si="3"/>
        <v>3886.7999999999997</v>
      </c>
      <c r="K23" s="59">
        <f t="shared" si="3"/>
        <v>3874</v>
      </c>
      <c r="L23" s="51">
        <f t="shared" si="4"/>
        <v>12.799999999999727</v>
      </c>
      <c r="M23" s="30">
        <v>1280</v>
      </c>
      <c r="N23" s="11">
        <v>1267</v>
      </c>
      <c r="O23" s="30">
        <v>1280</v>
      </c>
      <c r="P23" s="67">
        <v>34.630000000000003</v>
      </c>
      <c r="Q23" s="39">
        <f t="shared" si="5"/>
        <v>1314.63</v>
      </c>
      <c r="R23" s="42">
        <v>1311</v>
      </c>
      <c r="S23" s="30">
        <v>1280</v>
      </c>
      <c r="T23" s="42">
        <v>1267</v>
      </c>
      <c r="U23" s="43">
        <f t="shared" si="6"/>
        <v>3874.63</v>
      </c>
      <c r="V23" s="42">
        <f t="shared" si="6"/>
        <v>3845</v>
      </c>
      <c r="W23" s="50">
        <f t="shared" si="7"/>
        <v>29.630000000000109</v>
      </c>
      <c r="X23" s="30">
        <v>1280</v>
      </c>
      <c r="Y23" s="11">
        <v>1267</v>
      </c>
      <c r="Z23" s="30">
        <v>1280</v>
      </c>
      <c r="AA23" s="67"/>
      <c r="AB23" s="39">
        <f t="shared" si="8"/>
        <v>1280</v>
      </c>
      <c r="AC23" s="11">
        <v>1267</v>
      </c>
      <c r="AD23" s="30">
        <v>1280</v>
      </c>
      <c r="AE23" s="42">
        <v>1300</v>
      </c>
      <c r="AF23" s="44">
        <f t="shared" si="9"/>
        <v>3840</v>
      </c>
      <c r="AG23" s="44">
        <f t="shared" si="9"/>
        <v>3834</v>
      </c>
      <c r="AH23" s="51">
        <f t="shared" si="10"/>
        <v>6</v>
      </c>
      <c r="AI23" s="30">
        <v>1280</v>
      </c>
      <c r="AJ23" s="11">
        <v>1267</v>
      </c>
      <c r="AK23" s="43">
        <f t="shared" si="11"/>
        <v>13</v>
      </c>
      <c r="AL23" s="30">
        <v>494.72</v>
      </c>
      <c r="AM23" s="30">
        <v>785.28</v>
      </c>
      <c r="AN23" s="30"/>
      <c r="AO23" s="39">
        <f t="shared" si="0"/>
        <v>1280</v>
      </c>
      <c r="AP23" s="11">
        <v>1267</v>
      </c>
      <c r="AQ23" s="43">
        <f t="shared" si="12"/>
        <v>13</v>
      </c>
      <c r="AR23" s="30">
        <v>494.72</v>
      </c>
      <c r="AS23" s="39">
        <v>659.76</v>
      </c>
      <c r="AT23" s="48">
        <v>27.53</v>
      </c>
      <c r="AU23" s="48">
        <v>21.79</v>
      </c>
      <c r="AV23" s="48">
        <v>66.650000000000006</v>
      </c>
      <c r="AW23" s="39">
        <f t="shared" si="13"/>
        <v>1270.45</v>
      </c>
      <c r="AX23" s="48">
        <v>79.599999999999994</v>
      </c>
      <c r="AY23" s="39">
        <v>36.049999999999997</v>
      </c>
      <c r="AZ23" s="39">
        <f t="shared" si="14"/>
        <v>1386.1</v>
      </c>
      <c r="BA23" s="42"/>
      <c r="BB23" s="44">
        <f t="shared" si="15"/>
        <v>3920.1</v>
      </c>
      <c r="BC23" s="40"/>
      <c r="BD23" s="50"/>
      <c r="BE23" s="44">
        <f t="shared" si="16"/>
        <v>15473.1</v>
      </c>
    </row>
    <row r="24" spans="1:57" x14ac:dyDescent="0.2">
      <c r="A24" s="37">
        <v>19</v>
      </c>
      <c r="B24" s="2" t="s">
        <v>5</v>
      </c>
      <c r="C24" s="2" t="s">
        <v>32</v>
      </c>
      <c r="D24" s="39">
        <v>1295.5999999999999</v>
      </c>
      <c r="E24" s="40">
        <v>1234</v>
      </c>
      <c r="F24" s="39">
        <f t="shared" si="1"/>
        <v>1295.5999999999999</v>
      </c>
      <c r="G24" s="40">
        <v>1249</v>
      </c>
      <c r="H24" s="39">
        <f t="shared" si="2"/>
        <v>1295.5999999999999</v>
      </c>
      <c r="I24" s="40">
        <v>1309</v>
      </c>
      <c r="J24" s="41">
        <f t="shared" si="3"/>
        <v>3886.7999999999997</v>
      </c>
      <c r="K24" s="59">
        <f t="shared" si="3"/>
        <v>3792</v>
      </c>
      <c r="L24" s="50">
        <f t="shared" si="4"/>
        <v>94.799999999999727</v>
      </c>
      <c r="M24" s="30">
        <v>1280</v>
      </c>
      <c r="N24" s="11">
        <v>1234</v>
      </c>
      <c r="O24" s="30">
        <v>1280</v>
      </c>
      <c r="P24" s="67"/>
      <c r="Q24" s="39">
        <f>O24+P24+23</f>
        <v>1303</v>
      </c>
      <c r="R24" s="42">
        <v>1303</v>
      </c>
      <c r="S24" s="30">
        <f>1280-23</f>
        <v>1257</v>
      </c>
      <c r="T24" s="42">
        <v>1289</v>
      </c>
      <c r="U24" s="43">
        <f t="shared" si="6"/>
        <v>3840</v>
      </c>
      <c r="V24" s="42">
        <f t="shared" si="6"/>
        <v>3826</v>
      </c>
      <c r="W24" s="51">
        <f t="shared" si="7"/>
        <v>14</v>
      </c>
      <c r="X24" s="30">
        <v>1280</v>
      </c>
      <c r="Y24" s="11">
        <v>1208</v>
      </c>
      <c r="Z24" s="30">
        <v>1280</v>
      </c>
      <c r="AA24" s="67">
        <v>50.32</v>
      </c>
      <c r="AB24" s="39">
        <f t="shared" si="8"/>
        <v>1330.32</v>
      </c>
      <c r="AC24" s="11">
        <v>1234</v>
      </c>
      <c r="AD24" s="30">
        <v>1280</v>
      </c>
      <c r="AE24" s="42">
        <v>1303</v>
      </c>
      <c r="AF24" s="44">
        <f t="shared" si="9"/>
        <v>3890.3199999999997</v>
      </c>
      <c r="AG24" s="44">
        <f t="shared" si="9"/>
        <v>3745</v>
      </c>
      <c r="AH24" s="50">
        <f t="shared" si="10"/>
        <v>145.31999999999971</v>
      </c>
      <c r="AI24" s="30">
        <v>1280</v>
      </c>
      <c r="AJ24" s="11">
        <v>1253</v>
      </c>
      <c r="AK24" s="42">
        <f t="shared" si="11"/>
        <v>27</v>
      </c>
      <c r="AL24" s="30">
        <v>494.72</v>
      </c>
      <c r="AM24" s="30">
        <v>785.28</v>
      </c>
      <c r="AN24" s="30"/>
      <c r="AO24" s="39">
        <f t="shared" si="0"/>
        <v>1280</v>
      </c>
      <c r="AP24" s="11">
        <v>787</v>
      </c>
      <c r="AQ24" s="42">
        <f t="shared" si="12"/>
        <v>493</v>
      </c>
      <c r="AR24" s="30">
        <v>494.72</v>
      </c>
      <c r="AS24" s="39">
        <v>659.76</v>
      </c>
      <c r="AT24" s="48">
        <v>0</v>
      </c>
      <c r="AU24" s="48">
        <v>21.79</v>
      </c>
      <c r="AV24" s="48"/>
      <c r="AW24" s="39">
        <f t="shared" si="13"/>
        <v>1176.27</v>
      </c>
      <c r="AX24" s="48">
        <v>79.599999999999994</v>
      </c>
      <c r="AY24" s="39"/>
      <c r="AZ24" s="39">
        <f>AW24+AX24+AY24+20</f>
        <v>1275.8699999999999</v>
      </c>
      <c r="BA24" s="42"/>
      <c r="BB24" s="44">
        <f t="shared" si="15"/>
        <v>3315.87</v>
      </c>
      <c r="BC24" s="40"/>
      <c r="BD24" s="50"/>
      <c r="BE24" s="44">
        <f t="shared" si="16"/>
        <v>14678.869999999999</v>
      </c>
    </row>
    <row r="25" spans="1:57" x14ac:dyDescent="0.2">
      <c r="A25" s="8">
        <v>20</v>
      </c>
      <c r="B25" s="2" t="s">
        <v>24</v>
      </c>
      <c r="C25" s="2" t="s">
        <v>32</v>
      </c>
      <c r="D25" s="39">
        <v>1295.5999999999999</v>
      </c>
      <c r="E25" s="40">
        <v>1281.5999999999999</v>
      </c>
      <c r="F25" s="39">
        <f t="shared" si="1"/>
        <v>1295.5999999999999</v>
      </c>
      <c r="G25" s="40">
        <v>1287.8</v>
      </c>
      <c r="H25" s="39">
        <f t="shared" si="2"/>
        <v>1295.5999999999999</v>
      </c>
      <c r="I25" s="40">
        <v>1303.5999999999999</v>
      </c>
      <c r="J25" s="41">
        <f t="shared" si="3"/>
        <v>3886.7999999999997</v>
      </c>
      <c r="K25" s="59">
        <f t="shared" si="3"/>
        <v>3872.9999999999995</v>
      </c>
      <c r="L25" s="51">
        <f t="shared" si="4"/>
        <v>13.800000000000182</v>
      </c>
      <c r="M25" s="30">
        <v>1280</v>
      </c>
      <c r="N25" s="11">
        <v>1274</v>
      </c>
      <c r="O25" s="30">
        <v>1280</v>
      </c>
      <c r="P25" s="67">
        <v>34.630000000000003</v>
      </c>
      <c r="Q25" s="39">
        <f t="shared" si="5"/>
        <v>1314.63</v>
      </c>
      <c r="R25" s="42">
        <v>1314</v>
      </c>
      <c r="S25" s="30">
        <v>1280</v>
      </c>
      <c r="T25" s="42">
        <v>1285.4000000000001</v>
      </c>
      <c r="U25" s="43">
        <f t="shared" si="6"/>
        <v>3874.63</v>
      </c>
      <c r="V25" s="42">
        <f t="shared" si="6"/>
        <v>3873.4</v>
      </c>
      <c r="W25" s="51">
        <f t="shared" si="7"/>
        <v>1.2300000000000182</v>
      </c>
      <c r="X25" s="30">
        <v>1280</v>
      </c>
      <c r="Y25" s="11">
        <v>1275</v>
      </c>
      <c r="Z25" s="30">
        <v>1280</v>
      </c>
      <c r="AA25" s="67">
        <v>50.32</v>
      </c>
      <c r="AB25" s="39">
        <f t="shared" si="8"/>
        <v>1330.32</v>
      </c>
      <c r="AC25" s="11">
        <v>1328</v>
      </c>
      <c r="AD25" s="30">
        <v>1280</v>
      </c>
      <c r="AE25" s="42">
        <v>1278.2</v>
      </c>
      <c r="AF25" s="44">
        <f t="shared" si="9"/>
        <v>3890.3199999999997</v>
      </c>
      <c r="AG25" s="44">
        <f t="shared" si="9"/>
        <v>3881.2</v>
      </c>
      <c r="AH25" s="51">
        <f t="shared" si="10"/>
        <v>9.1199999999998909</v>
      </c>
      <c r="AI25" s="30">
        <v>1280</v>
      </c>
      <c r="AJ25" s="11">
        <v>1267.8</v>
      </c>
      <c r="AK25" s="43">
        <f t="shared" si="11"/>
        <v>12.200000000000045</v>
      </c>
      <c r="AL25" s="30">
        <v>494.72</v>
      </c>
      <c r="AM25" s="30">
        <v>785.28</v>
      </c>
      <c r="AN25" s="30"/>
      <c r="AO25" s="39">
        <f t="shared" si="0"/>
        <v>1280</v>
      </c>
      <c r="AP25" s="11">
        <v>1274.8</v>
      </c>
      <c r="AQ25" s="43">
        <f t="shared" si="12"/>
        <v>5.2000000000000455</v>
      </c>
      <c r="AR25" s="30">
        <v>494.72</v>
      </c>
      <c r="AS25" s="39">
        <v>659.76</v>
      </c>
      <c r="AT25" s="48">
        <v>27.53</v>
      </c>
      <c r="AU25" s="48">
        <v>21.79</v>
      </c>
      <c r="AV25" s="48">
        <v>66.650000000000006</v>
      </c>
      <c r="AW25" s="39">
        <f t="shared" si="13"/>
        <v>1270.45</v>
      </c>
      <c r="AX25" s="48">
        <v>79.599999999999994</v>
      </c>
      <c r="AY25" s="39">
        <v>36.049999999999997</v>
      </c>
      <c r="AZ25" s="39">
        <f t="shared" si="14"/>
        <v>1386.1</v>
      </c>
      <c r="BA25" s="42"/>
      <c r="BB25" s="44">
        <f t="shared" si="15"/>
        <v>3928.7</v>
      </c>
      <c r="BC25" s="40"/>
      <c r="BD25" s="50"/>
      <c r="BE25" s="44">
        <f t="shared" si="16"/>
        <v>15556.299999999997</v>
      </c>
    </row>
    <row r="26" spans="1:57" x14ac:dyDescent="0.2">
      <c r="A26" s="37">
        <v>21</v>
      </c>
      <c r="B26" s="3" t="s">
        <v>37</v>
      </c>
      <c r="C26" s="3" t="s">
        <v>32</v>
      </c>
      <c r="D26" s="39">
        <v>1943.4</v>
      </c>
      <c r="E26" s="40">
        <v>1926</v>
      </c>
      <c r="F26" s="39">
        <f t="shared" si="1"/>
        <v>1943.4</v>
      </c>
      <c r="G26" s="40">
        <v>1932</v>
      </c>
      <c r="H26" s="39">
        <f t="shared" si="2"/>
        <v>1943.4</v>
      </c>
      <c r="I26" s="40">
        <v>1936</v>
      </c>
      <c r="J26" s="41">
        <f t="shared" si="3"/>
        <v>5830.2000000000007</v>
      </c>
      <c r="K26" s="59">
        <f t="shared" si="3"/>
        <v>5794</v>
      </c>
      <c r="L26" s="50">
        <f t="shared" si="4"/>
        <v>36.200000000000728</v>
      </c>
      <c r="M26" s="30">
        <v>1920</v>
      </c>
      <c r="N26" s="11">
        <v>1910</v>
      </c>
      <c r="O26" s="30">
        <v>1920</v>
      </c>
      <c r="P26" s="67"/>
      <c r="Q26" s="39">
        <f t="shared" si="5"/>
        <v>1920</v>
      </c>
      <c r="R26" s="42">
        <v>1907</v>
      </c>
      <c r="S26" s="30">
        <v>1920</v>
      </c>
      <c r="T26" s="42">
        <v>1918</v>
      </c>
      <c r="U26" s="43">
        <f t="shared" si="6"/>
        <v>5760</v>
      </c>
      <c r="V26" s="42">
        <f t="shared" si="6"/>
        <v>5735</v>
      </c>
      <c r="W26" s="50">
        <f t="shared" si="7"/>
        <v>25</v>
      </c>
      <c r="X26" s="30">
        <v>1920</v>
      </c>
      <c r="Y26" s="11">
        <v>1907</v>
      </c>
      <c r="Z26" s="30">
        <v>1920</v>
      </c>
      <c r="AA26" s="67"/>
      <c r="AB26" s="39">
        <f t="shared" si="8"/>
        <v>1920</v>
      </c>
      <c r="AC26" s="11">
        <v>1904</v>
      </c>
      <c r="AD26" s="30">
        <v>1920</v>
      </c>
      <c r="AE26" s="42">
        <v>1906</v>
      </c>
      <c r="AF26" s="44">
        <f t="shared" si="9"/>
        <v>5760</v>
      </c>
      <c r="AG26" s="44">
        <f t="shared" si="9"/>
        <v>5717</v>
      </c>
      <c r="AH26" s="50">
        <f t="shared" si="10"/>
        <v>43</v>
      </c>
      <c r="AI26" s="30">
        <v>1920</v>
      </c>
      <c r="AJ26" s="11">
        <v>1916</v>
      </c>
      <c r="AK26" s="43">
        <f t="shared" si="11"/>
        <v>4</v>
      </c>
      <c r="AL26" s="30">
        <v>742.08</v>
      </c>
      <c r="AM26" s="30">
        <v>1177.92</v>
      </c>
      <c r="AN26" s="30"/>
      <c r="AO26" s="39">
        <f t="shared" si="0"/>
        <v>1920</v>
      </c>
      <c r="AP26" s="11">
        <v>1920</v>
      </c>
      <c r="AQ26" s="43">
        <f t="shared" si="12"/>
        <v>0</v>
      </c>
      <c r="AR26" s="30">
        <v>742.08</v>
      </c>
      <c r="AS26" s="39">
        <v>989.64</v>
      </c>
      <c r="AT26" s="48">
        <v>0</v>
      </c>
      <c r="AU26" s="48">
        <v>32.69</v>
      </c>
      <c r="AV26" s="48">
        <v>99.98</v>
      </c>
      <c r="AW26" s="39">
        <f t="shared" si="13"/>
        <v>1864.39</v>
      </c>
      <c r="AX26" s="48">
        <v>119.4</v>
      </c>
      <c r="AY26" s="39">
        <v>54.08</v>
      </c>
      <c r="AZ26" s="39">
        <f t="shared" si="14"/>
        <v>2037.8700000000001</v>
      </c>
      <c r="BA26" s="42"/>
      <c r="BB26" s="44">
        <f t="shared" si="15"/>
        <v>5873.87</v>
      </c>
      <c r="BC26" s="40"/>
      <c r="BD26" s="50"/>
      <c r="BE26" s="44">
        <f t="shared" si="16"/>
        <v>23119.87</v>
      </c>
    </row>
    <row r="27" spans="1:57" x14ac:dyDescent="0.2">
      <c r="A27" s="8">
        <v>22</v>
      </c>
      <c r="B27" s="2" t="s">
        <v>21</v>
      </c>
      <c r="C27" s="2" t="s">
        <v>32</v>
      </c>
      <c r="D27" s="39">
        <v>1295.5999999999999</v>
      </c>
      <c r="E27" s="40">
        <v>1279</v>
      </c>
      <c r="F27" s="39">
        <f t="shared" si="1"/>
        <v>1295.5999999999999</v>
      </c>
      <c r="G27" s="40">
        <v>1275</v>
      </c>
      <c r="H27" s="39">
        <f t="shared" si="2"/>
        <v>1295.5999999999999</v>
      </c>
      <c r="I27" s="40">
        <v>1314</v>
      </c>
      <c r="J27" s="41">
        <f t="shared" si="3"/>
        <v>3886.7999999999997</v>
      </c>
      <c r="K27" s="59">
        <f t="shared" si="3"/>
        <v>3868</v>
      </c>
      <c r="L27" s="51">
        <f t="shared" si="4"/>
        <v>18.799999999999727</v>
      </c>
      <c r="M27" s="30">
        <f>1280+4</f>
        <v>1284</v>
      </c>
      <c r="N27" s="11">
        <v>1284</v>
      </c>
      <c r="O27" s="30">
        <v>1280</v>
      </c>
      <c r="P27" s="67">
        <v>34.630000000000003</v>
      </c>
      <c r="Q27" s="39">
        <f>O27+P27-4</f>
        <v>1310.6300000000001</v>
      </c>
      <c r="R27" s="42">
        <v>1284</v>
      </c>
      <c r="S27" s="30">
        <v>1280</v>
      </c>
      <c r="T27" s="42">
        <v>1305</v>
      </c>
      <c r="U27" s="43">
        <f t="shared" si="6"/>
        <v>3874.63</v>
      </c>
      <c r="V27" s="42">
        <f t="shared" si="6"/>
        <v>3873</v>
      </c>
      <c r="W27" s="51">
        <f t="shared" si="7"/>
        <v>1.6300000000001091</v>
      </c>
      <c r="X27" s="30">
        <v>1280</v>
      </c>
      <c r="Y27" s="11">
        <v>1260</v>
      </c>
      <c r="Z27" s="30">
        <v>1280</v>
      </c>
      <c r="AA27" s="67">
        <v>50.32</v>
      </c>
      <c r="AB27" s="39">
        <f t="shared" si="8"/>
        <v>1330.32</v>
      </c>
      <c r="AC27" s="11">
        <v>1299</v>
      </c>
      <c r="AD27" s="30">
        <v>1280</v>
      </c>
      <c r="AE27" s="42">
        <v>1260</v>
      </c>
      <c r="AF27" s="44">
        <f t="shared" si="9"/>
        <v>3890.3199999999997</v>
      </c>
      <c r="AG27" s="44">
        <f t="shared" si="9"/>
        <v>3819</v>
      </c>
      <c r="AH27" s="50">
        <f t="shared" si="10"/>
        <v>71.319999999999709</v>
      </c>
      <c r="AI27" s="30">
        <v>1280</v>
      </c>
      <c r="AJ27" s="11">
        <v>1190</v>
      </c>
      <c r="AK27" s="42">
        <f t="shared" si="11"/>
        <v>90</v>
      </c>
      <c r="AL27" s="30">
        <v>494.72</v>
      </c>
      <c r="AM27" s="30">
        <v>785.28</v>
      </c>
      <c r="AN27" s="30"/>
      <c r="AO27" s="39">
        <f t="shared" si="0"/>
        <v>1280</v>
      </c>
      <c r="AP27" s="11">
        <v>1275</v>
      </c>
      <c r="AQ27" s="43">
        <f t="shared" si="12"/>
        <v>5</v>
      </c>
      <c r="AR27" s="30">
        <v>494.72</v>
      </c>
      <c r="AS27" s="39">
        <v>659.76</v>
      </c>
      <c r="AT27" s="48">
        <v>0</v>
      </c>
      <c r="AU27" s="48">
        <v>21.79</v>
      </c>
      <c r="AV27" s="48"/>
      <c r="AW27" s="39">
        <f t="shared" si="13"/>
        <v>1176.27</v>
      </c>
      <c r="AX27" s="48">
        <v>79.599999999999994</v>
      </c>
      <c r="AY27" s="39">
        <v>36.049999999999997</v>
      </c>
      <c r="AZ27" s="39">
        <f t="shared" si="14"/>
        <v>1291.9199999999998</v>
      </c>
      <c r="BA27" s="42"/>
      <c r="BB27" s="44">
        <f t="shared" si="15"/>
        <v>3756.92</v>
      </c>
      <c r="BC27" s="40"/>
      <c r="BD27" s="50"/>
      <c r="BE27" s="44">
        <f t="shared" si="16"/>
        <v>15316.92</v>
      </c>
    </row>
    <row r="28" spans="1:57" x14ac:dyDescent="0.2">
      <c r="A28" s="37">
        <v>23</v>
      </c>
      <c r="B28" s="2" t="s">
        <v>6</v>
      </c>
      <c r="C28" s="2" t="s">
        <v>31</v>
      </c>
      <c r="D28" s="39">
        <v>1619.49</v>
      </c>
      <c r="E28" s="40">
        <v>1609.8</v>
      </c>
      <c r="F28" s="39">
        <f t="shared" si="1"/>
        <v>1619.49</v>
      </c>
      <c r="G28" s="40">
        <v>1616</v>
      </c>
      <c r="H28" s="39">
        <f t="shared" si="2"/>
        <v>1619.49</v>
      </c>
      <c r="I28" s="40">
        <v>1609.8</v>
      </c>
      <c r="J28" s="41">
        <f t="shared" si="3"/>
        <v>4858.47</v>
      </c>
      <c r="K28" s="59">
        <f t="shared" si="3"/>
        <v>4835.6000000000004</v>
      </c>
      <c r="L28" s="50">
        <f t="shared" si="4"/>
        <v>22.869999999999891</v>
      </c>
      <c r="M28" s="30">
        <f>1600+129.8</f>
        <v>1729.8</v>
      </c>
      <c r="N28" s="11">
        <v>1729.8</v>
      </c>
      <c r="O28" s="30">
        <v>1600</v>
      </c>
      <c r="P28" s="67"/>
      <c r="Q28" s="39">
        <f>O28+P28-129.8</f>
        <v>1470.2</v>
      </c>
      <c r="R28" s="42">
        <v>1442.6</v>
      </c>
      <c r="S28" s="30">
        <v>1600</v>
      </c>
      <c r="T28" s="42">
        <v>1621.8</v>
      </c>
      <c r="U28" s="43">
        <f t="shared" si="6"/>
        <v>4800</v>
      </c>
      <c r="V28" s="42">
        <f t="shared" si="6"/>
        <v>4794.2</v>
      </c>
      <c r="W28" s="51">
        <f t="shared" si="7"/>
        <v>5.8000000000001819</v>
      </c>
      <c r="X28" s="30">
        <f>1600+89.6</f>
        <v>1689.6</v>
      </c>
      <c r="Y28" s="11">
        <v>1689.6</v>
      </c>
      <c r="Z28" s="30">
        <v>1600</v>
      </c>
      <c r="AA28" s="67">
        <v>62.9</v>
      </c>
      <c r="AB28" s="39">
        <f>Z28+AA28-89.6+100.5</f>
        <v>1673.8000000000002</v>
      </c>
      <c r="AC28" s="11">
        <v>1673.8</v>
      </c>
      <c r="AD28" s="30">
        <f>1600-100.5</f>
        <v>1499.5</v>
      </c>
      <c r="AE28" s="42">
        <v>1498.8</v>
      </c>
      <c r="AF28" s="44">
        <f t="shared" si="9"/>
        <v>4862.8999999999996</v>
      </c>
      <c r="AG28" s="44">
        <f t="shared" si="9"/>
        <v>4862.2</v>
      </c>
      <c r="AH28" s="51">
        <f t="shared" si="10"/>
        <v>0.6999999999998181</v>
      </c>
      <c r="AI28" s="30">
        <v>1600</v>
      </c>
      <c r="AJ28" s="11">
        <v>1596.6</v>
      </c>
      <c r="AK28" s="43">
        <f t="shared" si="11"/>
        <v>3.4000000000000909</v>
      </c>
      <c r="AL28" s="30">
        <v>618.4</v>
      </c>
      <c r="AM28" s="30">
        <v>981.6</v>
      </c>
      <c r="AN28" s="30"/>
      <c r="AO28" s="39">
        <f t="shared" si="0"/>
        <v>1600</v>
      </c>
      <c r="AP28" s="11">
        <v>1593</v>
      </c>
      <c r="AQ28" s="43">
        <f t="shared" si="12"/>
        <v>7</v>
      </c>
      <c r="AR28" s="30">
        <v>618.4</v>
      </c>
      <c r="AS28" s="39">
        <v>824.7</v>
      </c>
      <c r="AT28" s="48">
        <v>34.409999999999997</v>
      </c>
      <c r="AU28" s="48">
        <v>27.23</v>
      </c>
      <c r="AV28" s="48">
        <v>83.31</v>
      </c>
      <c r="AW28" s="39">
        <f t="shared" si="13"/>
        <v>1588.05</v>
      </c>
      <c r="AX28" s="48">
        <v>99.5</v>
      </c>
      <c r="AY28" s="39">
        <v>45.08</v>
      </c>
      <c r="AZ28" s="39">
        <f t="shared" si="14"/>
        <v>1732.6299999999999</v>
      </c>
      <c r="BA28" s="42"/>
      <c r="BB28" s="44">
        <f t="shared" si="15"/>
        <v>4922.2299999999996</v>
      </c>
      <c r="BC28" s="40"/>
      <c r="BD28" s="50"/>
      <c r="BE28" s="44">
        <f t="shared" si="16"/>
        <v>19414.23</v>
      </c>
    </row>
    <row r="29" spans="1:57" x14ac:dyDescent="0.2">
      <c r="A29" s="8">
        <v>24</v>
      </c>
      <c r="B29" s="2" t="s">
        <v>23</v>
      </c>
      <c r="C29" s="2" t="s">
        <v>31</v>
      </c>
      <c r="D29" s="39">
        <v>1619.49</v>
      </c>
      <c r="E29" s="40">
        <v>1609.4</v>
      </c>
      <c r="F29" s="39">
        <f t="shared" si="1"/>
        <v>1619.49</v>
      </c>
      <c r="G29" s="40">
        <v>1617.6</v>
      </c>
      <c r="H29" s="39">
        <f t="shared" si="2"/>
        <v>1619.49</v>
      </c>
      <c r="I29" s="40">
        <v>1609.8</v>
      </c>
      <c r="J29" s="41">
        <f t="shared" si="3"/>
        <v>4858.47</v>
      </c>
      <c r="K29" s="59">
        <f t="shared" si="3"/>
        <v>4836.8</v>
      </c>
      <c r="L29" s="50">
        <f t="shared" si="4"/>
        <v>21.670000000000073</v>
      </c>
      <c r="M29" s="30">
        <f>1600+111.8</f>
        <v>1711.8</v>
      </c>
      <c r="N29" s="11">
        <v>1711.8</v>
      </c>
      <c r="O29" s="30">
        <v>1600</v>
      </c>
      <c r="P29" s="67"/>
      <c r="Q29" s="39">
        <f>O29+P29-111.8+121.6</f>
        <v>1609.8</v>
      </c>
      <c r="R29" s="42">
        <v>1609.8</v>
      </c>
      <c r="S29" s="30">
        <f>1600-121.6</f>
        <v>1478.4</v>
      </c>
      <c r="T29" s="42">
        <v>1477.2</v>
      </c>
      <c r="U29" s="43">
        <f t="shared" si="6"/>
        <v>4800</v>
      </c>
      <c r="V29" s="42">
        <f t="shared" si="6"/>
        <v>4798.8</v>
      </c>
      <c r="W29" s="51">
        <f t="shared" si="7"/>
        <v>1.1999999999998181</v>
      </c>
      <c r="X29" s="30">
        <f>1600+9.8</f>
        <v>1609.8</v>
      </c>
      <c r="Y29" s="11">
        <v>1609.8</v>
      </c>
      <c r="Z29" s="30">
        <v>1600</v>
      </c>
      <c r="AA29" s="67">
        <v>62.9</v>
      </c>
      <c r="AB29" s="39">
        <f>Z29+AA29-9.8+58.7</f>
        <v>1711.8000000000002</v>
      </c>
      <c r="AC29" s="11">
        <v>1711.8</v>
      </c>
      <c r="AD29" s="30">
        <f>1600-58.7</f>
        <v>1541.3</v>
      </c>
      <c r="AE29" s="42">
        <v>1530</v>
      </c>
      <c r="AF29" s="44">
        <f t="shared" si="9"/>
        <v>4862.9000000000005</v>
      </c>
      <c r="AG29" s="44">
        <f t="shared" si="9"/>
        <v>4851.6000000000004</v>
      </c>
      <c r="AH29" s="51">
        <f t="shared" si="10"/>
        <v>11.300000000000182</v>
      </c>
      <c r="AI29" s="30">
        <v>1600</v>
      </c>
      <c r="AJ29" s="11">
        <v>1569.8</v>
      </c>
      <c r="AK29" s="42">
        <f t="shared" si="11"/>
        <v>30.200000000000045</v>
      </c>
      <c r="AL29" s="30">
        <v>618.4</v>
      </c>
      <c r="AM29" s="30">
        <v>981.6</v>
      </c>
      <c r="AN29" s="30"/>
      <c r="AO29" s="39">
        <f t="shared" si="0"/>
        <v>1600</v>
      </c>
      <c r="AP29" s="11">
        <v>1591.8</v>
      </c>
      <c r="AQ29" s="43">
        <f t="shared" si="12"/>
        <v>8.2000000000000455</v>
      </c>
      <c r="AR29" s="30">
        <v>618.4</v>
      </c>
      <c r="AS29" s="39">
        <v>824.7</v>
      </c>
      <c r="AT29" s="48">
        <v>34.409999999999997</v>
      </c>
      <c r="AU29" s="48">
        <v>27.23</v>
      </c>
      <c r="AV29" s="48"/>
      <c r="AW29" s="39">
        <f t="shared" si="13"/>
        <v>1504.74</v>
      </c>
      <c r="AX29" s="48">
        <v>99.5</v>
      </c>
      <c r="AY29" s="39">
        <v>45.08</v>
      </c>
      <c r="AZ29" s="39">
        <f t="shared" si="14"/>
        <v>1649.32</v>
      </c>
      <c r="BA29" s="42"/>
      <c r="BB29" s="44">
        <f t="shared" si="15"/>
        <v>4810.92</v>
      </c>
      <c r="BC29" s="40"/>
      <c r="BD29" s="50"/>
      <c r="BE29" s="44">
        <f t="shared" si="16"/>
        <v>19298.12</v>
      </c>
    </row>
    <row r="30" spans="1:57" x14ac:dyDescent="0.2">
      <c r="A30" s="37">
        <v>25</v>
      </c>
      <c r="B30" s="63" t="s">
        <v>136</v>
      </c>
      <c r="C30" s="63" t="s">
        <v>32</v>
      </c>
      <c r="D30" s="39"/>
      <c r="E30" s="40"/>
      <c r="F30" s="39"/>
      <c r="G30" s="40"/>
      <c r="H30" s="39"/>
      <c r="I30" s="40"/>
      <c r="J30" s="41"/>
      <c r="K30" s="59"/>
      <c r="L30" s="50"/>
      <c r="M30" s="30">
        <v>1920</v>
      </c>
      <c r="N30" s="11">
        <v>1902.2</v>
      </c>
      <c r="O30" s="30">
        <v>1920</v>
      </c>
      <c r="P30" s="67"/>
      <c r="Q30" s="39">
        <f t="shared" si="5"/>
        <v>1920</v>
      </c>
      <c r="R30" s="42">
        <v>1919.2</v>
      </c>
      <c r="S30" s="30">
        <v>1920</v>
      </c>
      <c r="T30" s="42">
        <v>1938</v>
      </c>
      <c r="U30" s="43">
        <f t="shared" si="6"/>
        <v>5760</v>
      </c>
      <c r="V30" s="42">
        <f t="shared" si="6"/>
        <v>5759.4</v>
      </c>
      <c r="W30" s="51">
        <f t="shared" si="7"/>
        <v>0.6000000000003638</v>
      </c>
      <c r="X30" s="30">
        <v>1920</v>
      </c>
      <c r="Y30" s="11">
        <v>1917</v>
      </c>
      <c r="Z30" s="30">
        <v>1920</v>
      </c>
      <c r="AA30" s="67">
        <v>75.48</v>
      </c>
      <c r="AB30" s="39">
        <f t="shared" si="8"/>
        <v>1995.48</v>
      </c>
      <c r="AC30" s="11">
        <v>1987</v>
      </c>
      <c r="AD30" s="30">
        <v>1920</v>
      </c>
      <c r="AE30" s="42">
        <v>1931.4</v>
      </c>
      <c r="AF30" s="44">
        <f t="shared" si="9"/>
        <v>5835.48</v>
      </c>
      <c r="AG30" s="44">
        <f t="shared" si="9"/>
        <v>5835.4</v>
      </c>
      <c r="AH30" s="51">
        <f t="shared" si="10"/>
        <v>7.999999999992724E-2</v>
      </c>
      <c r="AI30" s="30">
        <v>1920</v>
      </c>
      <c r="AJ30" s="11">
        <v>1919.4</v>
      </c>
      <c r="AK30" s="43">
        <f t="shared" si="11"/>
        <v>0.59999999999990905</v>
      </c>
      <c r="AL30" s="30">
        <v>742.08</v>
      </c>
      <c r="AM30" s="30">
        <v>1177.92</v>
      </c>
      <c r="AN30" s="30"/>
      <c r="AO30" s="39">
        <f t="shared" si="0"/>
        <v>1920</v>
      </c>
      <c r="AP30" s="11">
        <v>1919</v>
      </c>
      <c r="AQ30" s="43">
        <f t="shared" si="12"/>
        <v>1</v>
      </c>
      <c r="AR30" s="30">
        <v>742.08</v>
      </c>
      <c r="AS30" s="39">
        <v>989.64</v>
      </c>
      <c r="AT30" s="48">
        <v>41.3</v>
      </c>
      <c r="AU30" s="48">
        <v>32.69</v>
      </c>
      <c r="AV30" s="48">
        <v>99.98</v>
      </c>
      <c r="AW30" s="39">
        <f t="shared" si="13"/>
        <v>1905.69</v>
      </c>
      <c r="AX30" s="48">
        <v>119.4</v>
      </c>
      <c r="AY30" s="39">
        <v>54.08</v>
      </c>
      <c r="AZ30" s="39">
        <f t="shared" si="14"/>
        <v>2079.17</v>
      </c>
      <c r="BA30" s="42"/>
      <c r="BB30" s="44">
        <f t="shared" si="15"/>
        <v>5917.57</v>
      </c>
      <c r="BC30" s="40"/>
      <c r="BD30" s="50"/>
      <c r="BE30" s="44">
        <f t="shared" si="16"/>
        <v>17512.37</v>
      </c>
    </row>
    <row r="31" spans="1:57" x14ac:dyDescent="0.2">
      <c r="A31" s="8">
        <v>26</v>
      </c>
      <c r="B31" s="2" t="s">
        <v>28</v>
      </c>
      <c r="C31" s="2" t="s">
        <v>32</v>
      </c>
      <c r="D31" s="39">
        <v>1295.5999999999999</v>
      </c>
      <c r="E31" s="40">
        <v>1287</v>
      </c>
      <c r="F31" s="39">
        <f t="shared" si="1"/>
        <v>1295.5999999999999</v>
      </c>
      <c r="G31" s="40">
        <v>434</v>
      </c>
      <c r="H31" s="39">
        <f t="shared" si="2"/>
        <v>1295.5999999999999</v>
      </c>
      <c r="I31" s="40">
        <v>2149</v>
      </c>
      <c r="J31" s="41">
        <f t="shared" si="3"/>
        <v>3886.7999999999997</v>
      </c>
      <c r="K31" s="59">
        <f t="shared" si="3"/>
        <v>3870</v>
      </c>
      <c r="L31" s="51">
        <f t="shared" si="4"/>
        <v>16.799999999999727</v>
      </c>
      <c r="M31" s="30">
        <v>1280</v>
      </c>
      <c r="N31" s="11">
        <v>1262</v>
      </c>
      <c r="O31" s="30">
        <v>1280</v>
      </c>
      <c r="P31" s="67">
        <v>34.630000000000003</v>
      </c>
      <c r="Q31" s="39">
        <f t="shared" si="5"/>
        <v>1314.63</v>
      </c>
      <c r="R31" s="42">
        <v>1212</v>
      </c>
      <c r="S31" s="30">
        <v>1280</v>
      </c>
      <c r="T31" s="42">
        <v>1381</v>
      </c>
      <c r="U31" s="43">
        <f t="shared" si="6"/>
        <v>3874.63</v>
      </c>
      <c r="V31" s="42">
        <f t="shared" si="6"/>
        <v>3855</v>
      </c>
      <c r="W31" s="51">
        <f t="shared" si="7"/>
        <v>19.630000000000109</v>
      </c>
      <c r="X31" s="30">
        <v>1280</v>
      </c>
      <c r="Y31" s="11">
        <v>1252</v>
      </c>
      <c r="Z31" s="30">
        <v>1280</v>
      </c>
      <c r="AA31" s="67">
        <v>50.32</v>
      </c>
      <c r="AB31" s="39">
        <f t="shared" si="8"/>
        <v>1330.32</v>
      </c>
      <c r="AC31" s="11">
        <v>1313</v>
      </c>
      <c r="AD31" s="30">
        <v>1280</v>
      </c>
      <c r="AE31" s="42">
        <v>1300</v>
      </c>
      <c r="AF31" s="44">
        <f t="shared" si="9"/>
        <v>3890.3199999999997</v>
      </c>
      <c r="AG31" s="44">
        <f t="shared" si="9"/>
        <v>3865</v>
      </c>
      <c r="AH31" s="50">
        <f t="shared" si="10"/>
        <v>25.319999999999709</v>
      </c>
      <c r="AI31" s="30">
        <v>1280</v>
      </c>
      <c r="AJ31" s="11">
        <v>1273</v>
      </c>
      <c r="AK31" s="43">
        <f t="shared" si="11"/>
        <v>7</v>
      </c>
      <c r="AL31" s="30">
        <v>494.72</v>
      </c>
      <c r="AM31" s="30">
        <v>785.28</v>
      </c>
      <c r="AN31" s="30"/>
      <c r="AO31" s="39">
        <f t="shared" si="0"/>
        <v>1280</v>
      </c>
      <c r="AP31" s="11">
        <v>1277</v>
      </c>
      <c r="AQ31" s="43">
        <f t="shared" si="12"/>
        <v>3</v>
      </c>
      <c r="AR31" s="30">
        <v>494.72</v>
      </c>
      <c r="AS31" s="39">
        <v>659.76</v>
      </c>
      <c r="AT31" s="48">
        <v>0</v>
      </c>
      <c r="AU31" s="48">
        <v>21.79</v>
      </c>
      <c r="AV31" s="48">
        <v>66.650000000000006</v>
      </c>
      <c r="AW31" s="39">
        <f t="shared" si="13"/>
        <v>1242.92</v>
      </c>
      <c r="AX31" s="48">
        <v>79.599999999999994</v>
      </c>
      <c r="AY31" s="39">
        <v>36.049999999999997</v>
      </c>
      <c r="AZ31" s="39">
        <f t="shared" si="14"/>
        <v>1358.57</v>
      </c>
      <c r="BA31" s="42"/>
      <c r="BB31" s="44">
        <f t="shared" si="15"/>
        <v>3908.5699999999997</v>
      </c>
      <c r="BC31" s="40"/>
      <c r="BD31" s="50"/>
      <c r="BE31" s="44">
        <f t="shared" si="16"/>
        <v>15498.57</v>
      </c>
    </row>
    <row r="32" spans="1:57" x14ac:dyDescent="0.2">
      <c r="A32" s="37">
        <v>27</v>
      </c>
      <c r="B32" s="2" t="s">
        <v>7</v>
      </c>
      <c r="C32" s="2" t="s">
        <v>32</v>
      </c>
      <c r="D32" s="39">
        <v>1295.5999999999999</v>
      </c>
      <c r="E32" s="40">
        <v>688</v>
      </c>
      <c r="F32" s="39">
        <f t="shared" si="1"/>
        <v>1295.5999999999999</v>
      </c>
      <c r="G32" s="40">
        <v>1216.2</v>
      </c>
      <c r="H32" s="39">
        <f t="shared" si="2"/>
        <v>1295.5999999999999</v>
      </c>
      <c r="I32" s="40">
        <v>1972</v>
      </c>
      <c r="J32" s="41">
        <f t="shared" si="3"/>
        <v>3886.7999999999997</v>
      </c>
      <c r="K32" s="59">
        <f t="shared" si="3"/>
        <v>3876.2</v>
      </c>
      <c r="L32" s="51">
        <f t="shared" si="4"/>
        <v>10.599999999999909</v>
      </c>
      <c r="M32" s="30">
        <v>1280</v>
      </c>
      <c r="N32" s="11">
        <v>1252</v>
      </c>
      <c r="O32" s="30">
        <v>1280</v>
      </c>
      <c r="P32" s="67">
        <v>34.630000000000003</v>
      </c>
      <c r="Q32" s="39">
        <f t="shared" si="5"/>
        <v>1314.63</v>
      </c>
      <c r="R32" s="42">
        <v>1267</v>
      </c>
      <c r="S32" s="30">
        <v>1280</v>
      </c>
      <c r="T32" s="42">
        <v>1349</v>
      </c>
      <c r="U32" s="43">
        <f t="shared" si="6"/>
        <v>3874.63</v>
      </c>
      <c r="V32" s="42">
        <f t="shared" si="6"/>
        <v>3868</v>
      </c>
      <c r="W32" s="51">
        <f t="shared" si="7"/>
        <v>6.6300000000001091</v>
      </c>
      <c r="X32" s="30">
        <v>1280</v>
      </c>
      <c r="Y32" s="11">
        <v>1252</v>
      </c>
      <c r="Z32" s="30">
        <v>1280</v>
      </c>
      <c r="AA32" s="67">
        <v>50.32</v>
      </c>
      <c r="AB32" s="39">
        <f t="shared" si="8"/>
        <v>1330.32</v>
      </c>
      <c r="AC32" s="11">
        <v>1322</v>
      </c>
      <c r="AD32" s="30">
        <v>1280</v>
      </c>
      <c r="AE32" s="42">
        <v>1299</v>
      </c>
      <c r="AF32" s="44">
        <f t="shared" si="9"/>
        <v>3890.3199999999997</v>
      </c>
      <c r="AG32" s="44">
        <f t="shared" si="9"/>
        <v>3873</v>
      </c>
      <c r="AH32" s="51">
        <f t="shared" si="10"/>
        <v>17.319999999999709</v>
      </c>
      <c r="AI32" s="30">
        <v>1280</v>
      </c>
      <c r="AJ32" s="11">
        <v>1267</v>
      </c>
      <c r="AK32" s="43">
        <f t="shared" si="11"/>
        <v>13</v>
      </c>
      <c r="AL32" s="30">
        <v>494.72</v>
      </c>
      <c r="AM32" s="30">
        <v>785.28</v>
      </c>
      <c r="AN32" s="30"/>
      <c r="AO32" s="39">
        <f t="shared" si="0"/>
        <v>1280</v>
      </c>
      <c r="AP32" s="11">
        <v>1267</v>
      </c>
      <c r="AQ32" s="43">
        <f t="shared" si="12"/>
        <v>13</v>
      </c>
      <c r="AR32" s="30">
        <v>494.72</v>
      </c>
      <c r="AS32" s="39">
        <v>659.76</v>
      </c>
      <c r="AT32" s="48">
        <v>27.53</v>
      </c>
      <c r="AU32" s="48">
        <v>21.79</v>
      </c>
      <c r="AV32" s="48">
        <v>66.650000000000006</v>
      </c>
      <c r="AW32" s="39">
        <f t="shared" si="13"/>
        <v>1270.45</v>
      </c>
      <c r="AX32" s="48">
        <v>79.599999999999994</v>
      </c>
      <c r="AY32" s="39">
        <v>36.049999999999997</v>
      </c>
      <c r="AZ32" s="39">
        <f t="shared" si="14"/>
        <v>1386.1</v>
      </c>
      <c r="BA32" s="42"/>
      <c r="BB32" s="44">
        <f t="shared" si="15"/>
        <v>3920.1</v>
      </c>
      <c r="BC32" s="40"/>
      <c r="BD32" s="50"/>
      <c r="BE32" s="44">
        <f t="shared" si="16"/>
        <v>15537.300000000001</v>
      </c>
    </row>
    <row r="33" spans="1:57" x14ac:dyDescent="0.2">
      <c r="A33" s="8">
        <v>28</v>
      </c>
      <c r="B33" s="2" t="s">
        <v>8</v>
      </c>
      <c r="C33" s="2" t="s">
        <v>32</v>
      </c>
      <c r="D33" s="39">
        <v>1295.5999999999999</v>
      </c>
      <c r="E33" s="40">
        <v>1292</v>
      </c>
      <c r="F33" s="39">
        <f t="shared" si="1"/>
        <v>1295.5999999999999</v>
      </c>
      <c r="G33" s="40">
        <v>1292</v>
      </c>
      <c r="H33" s="39">
        <f t="shared" si="2"/>
        <v>1295.5999999999999</v>
      </c>
      <c r="I33" s="40">
        <v>1288</v>
      </c>
      <c r="J33" s="41">
        <f t="shared" si="3"/>
        <v>3886.7999999999997</v>
      </c>
      <c r="K33" s="59">
        <f t="shared" si="3"/>
        <v>3872</v>
      </c>
      <c r="L33" s="51">
        <f t="shared" si="4"/>
        <v>14.799999999999727</v>
      </c>
      <c r="M33" s="30">
        <v>1280</v>
      </c>
      <c r="N33" s="11">
        <v>1267</v>
      </c>
      <c r="O33" s="30">
        <v>1280</v>
      </c>
      <c r="P33" s="67">
        <v>34.630000000000003</v>
      </c>
      <c r="Q33" s="39">
        <f t="shared" si="5"/>
        <v>1314.63</v>
      </c>
      <c r="R33" s="42">
        <v>1313</v>
      </c>
      <c r="S33" s="30">
        <v>1280</v>
      </c>
      <c r="T33" s="42">
        <v>1288</v>
      </c>
      <c r="U33" s="43">
        <f t="shared" si="6"/>
        <v>3874.63</v>
      </c>
      <c r="V33" s="42">
        <f t="shared" si="6"/>
        <v>3868</v>
      </c>
      <c r="W33" s="51">
        <f t="shared" si="7"/>
        <v>6.6300000000001091</v>
      </c>
      <c r="X33" s="30">
        <v>1280</v>
      </c>
      <c r="Y33" s="11">
        <v>1277</v>
      </c>
      <c r="Z33" s="30">
        <v>1280</v>
      </c>
      <c r="AA33" s="67">
        <v>50.32</v>
      </c>
      <c r="AB33" s="39">
        <f t="shared" si="8"/>
        <v>1330.32</v>
      </c>
      <c r="AC33" s="11">
        <v>1275</v>
      </c>
      <c r="AD33" s="30">
        <v>1280</v>
      </c>
      <c r="AE33" s="42">
        <v>1330</v>
      </c>
      <c r="AF33" s="44">
        <f t="shared" si="9"/>
        <v>3890.3199999999997</v>
      </c>
      <c r="AG33" s="44">
        <f t="shared" si="9"/>
        <v>3882</v>
      </c>
      <c r="AH33" s="51">
        <f t="shared" si="10"/>
        <v>8.319999999999709</v>
      </c>
      <c r="AI33" s="30">
        <v>1280</v>
      </c>
      <c r="AJ33" s="11">
        <v>1263</v>
      </c>
      <c r="AK33" s="43">
        <f t="shared" si="11"/>
        <v>17</v>
      </c>
      <c r="AL33" s="30">
        <v>494.72</v>
      </c>
      <c r="AM33" s="30">
        <v>785.28</v>
      </c>
      <c r="AN33" s="30"/>
      <c r="AO33" s="39">
        <f t="shared" si="0"/>
        <v>1280</v>
      </c>
      <c r="AP33" s="11">
        <v>1275</v>
      </c>
      <c r="AQ33" s="43">
        <f t="shared" si="12"/>
        <v>5</v>
      </c>
      <c r="AR33" s="30">
        <v>494.72</v>
      </c>
      <c r="AS33" s="39">
        <v>659.76</v>
      </c>
      <c r="AT33" s="48">
        <v>27.53</v>
      </c>
      <c r="AU33" s="48">
        <v>21.79</v>
      </c>
      <c r="AV33" s="48">
        <v>66.650000000000006</v>
      </c>
      <c r="AW33" s="39">
        <f t="shared" si="13"/>
        <v>1270.45</v>
      </c>
      <c r="AX33" s="48">
        <v>79.599999999999994</v>
      </c>
      <c r="AY33" s="39">
        <v>36.049999999999997</v>
      </c>
      <c r="AZ33" s="39">
        <f t="shared" si="14"/>
        <v>1386.1</v>
      </c>
      <c r="BA33" s="42"/>
      <c r="BB33" s="44">
        <f t="shared" si="15"/>
        <v>3924.1</v>
      </c>
      <c r="BC33" s="40"/>
      <c r="BD33" s="50"/>
      <c r="BE33" s="44">
        <f t="shared" si="16"/>
        <v>15546.1</v>
      </c>
    </row>
    <row r="34" spans="1:57" x14ac:dyDescent="0.2">
      <c r="A34" s="37">
        <v>29</v>
      </c>
      <c r="B34" s="2" t="s">
        <v>20</v>
      </c>
      <c r="C34" s="2" t="s">
        <v>31</v>
      </c>
      <c r="D34" s="39">
        <v>1619.49</v>
      </c>
      <c r="E34" s="40">
        <v>1604</v>
      </c>
      <c r="F34" s="39">
        <f t="shared" si="1"/>
        <v>1619.49</v>
      </c>
      <c r="G34" s="40">
        <v>1603</v>
      </c>
      <c r="H34" s="39">
        <f t="shared" si="2"/>
        <v>1619.49</v>
      </c>
      <c r="I34" s="40">
        <v>1641</v>
      </c>
      <c r="J34" s="41">
        <f t="shared" si="3"/>
        <v>4858.47</v>
      </c>
      <c r="K34" s="59">
        <f t="shared" si="3"/>
        <v>4848</v>
      </c>
      <c r="L34" s="51">
        <f t="shared" si="4"/>
        <v>10.470000000000255</v>
      </c>
      <c r="M34" s="30">
        <v>1600</v>
      </c>
      <c r="N34" s="11">
        <v>1597</v>
      </c>
      <c r="O34" s="30">
        <v>1600</v>
      </c>
      <c r="P34" s="67">
        <v>43.3</v>
      </c>
      <c r="Q34" s="39">
        <f t="shared" si="5"/>
        <v>1643.3</v>
      </c>
      <c r="R34" s="42">
        <v>1643</v>
      </c>
      <c r="S34" s="30">
        <v>1600</v>
      </c>
      <c r="T34" s="42">
        <v>1602</v>
      </c>
      <c r="U34" s="43">
        <f t="shared" si="6"/>
        <v>4843.3</v>
      </c>
      <c r="V34" s="42">
        <f t="shared" si="6"/>
        <v>4842</v>
      </c>
      <c r="W34" s="51">
        <f t="shared" si="7"/>
        <v>1.3000000000001819</v>
      </c>
      <c r="X34" s="30">
        <v>1600</v>
      </c>
      <c r="Y34" s="11">
        <v>1592</v>
      </c>
      <c r="Z34" s="30">
        <v>1600</v>
      </c>
      <c r="AA34" s="67">
        <v>62.9</v>
      </c>
      <c r="AB34" s="39">
        <f t="shared" si="8"/>
        <v>1662.9</v>
      </c>
      <c r="AC34" s="11">
        <v>1654</v>
      </c>
      <c r="AD34" s="30">
        <v>1600</v>
      </c>
      <c r="AE34" s="42">
        <v>1604</v>
      </c>
      <c r="AF34" s="44">
        <f t="shared" si="9"/>
        <v>4862.8999999999996</v>
      </c>
      <c r="AG34" s="44">
        <f t="shared" si="9"/>
        <v>4850</v>
      </c>
      <c r="AH34" s="51">
        <f t="shared" si="10"/>
        <v>12.899999999999636</v>
      </c>
      <c r="AI34" s="30">
        <v>1600</v>
      </c>
      <c r="AJ34" s="11">
        <v>1589</v>
      </c>
      <c r="AK34" s="43">
        <f t="shared" si="11"/>
        <v>11</v>
      </c>
      <c r="AL34" s="30">
        <v>618.4</v>
      </c>
      <c r="AM34" s="30">
        <v>981.6</v>
      </c>
      <c r="AN34" s="30"/>
      <c r="AO34" s="39">
        <f t="shared" si="0"/>
        <v>1600</v>
      </c>
      <c r="AP34" s="11">
        <v>1600</v>
      </c>
      <c r="AQ34" s="43">
        <f t="shared" si="12"/>
        <v>0</v>
      </c>
      <c r="AR34" s="30">
        <v>618.4</v>
      </c>
      <c r="AS34" s="39">
        <v>824.7</v>
      </c>
      <c r="AT34" s="48">
        <v>34.409999999999997</v>
      </c>
      <c r="AU34" s="48">
        <v>27.23</v>
      </c>
      <c r="AV34" s="48">
        <v>83.31</v>
      </c>
      <c r="AW34" s="39">
        <f t="shared" si="13"/>
        <v>1588.05</v>
      </c>
      <c r="AX34" s="48">
        <v>99.5</v>
      </c>
      <c r="AY34" s="39">
        <v>45.08</v>
      </c>
      <c r="AZ34" s="39">
        <f t="shared" si="14"/>
        <v>1732.6299999999999</v>
      </c>
      <c r="BA34" s="42"/>
      <c r="BB34" s="44">
        <f t="shared" si="15"/>
        <v>4921.63</v>
      </c>
      <c r="BC34" s="40"/>
      <c r="BD34" s="50"/>
      <c r="BE34" s="44">
        <f t="shared" si="16"/>
        <v>19461.63</v>
      </c>
    </row>
    <row r="35" spans="1:57" x14ac:dyDescent="0.2">
      <c r="A35" s="8">
        <v>30</v>
      </c>
      <c r="B35" s="2" t="s">
        <v>19</v>
      </c>
      <c r="C35" s="2" t="s">
        <v>31</v>
      </c>
      <c r="D35" s="39">
        <v>1619.49</v>
      </c>
      <c r="E35" s="40">
        <v>1616</v>
      </c>
      <c r="F35" s="39">
        <f t="shared" si="1"/>
        <v>1619.49</v>
      </c>
      <c r="G35" s="40">
        <v>1612</v>
      </c>
      <c r="H35" s="39">
        <f t="shared" si="2"/>
        <v>1619.49</v>
      </c>
      <c r="I35" s="40">
        <v>1617</v>
      </c>
      <c r="J35" s="41">
        <f t="shared" si="3"/>
        <v>4858.47</v>
      </c>
      <c r="K35" s="59">
        <f t="shared" si="3"/>
        <v>4845</v>
      </c>
      <c r="L35" s="51">
        <f t="shared" si="4"/>
        <v>13.470000000000255</v>
      </c>
      <c r="M35" s="30">
        <v>1600</v>
      </c>
      <c r="N35" s="11">
        <v>1591</v>
      </c>
      <c r="O35" s="30">
        <v>1600</v>
      </c>
      <c r="P35" s="67">
        <v>43.3</v>
      </c>
      <c r="Q35" s="39">
        <f t="shared" si="5"/>
        <v>1643.3</v>
      </c>
      <c r="R35" s="42">
        <v>1638</v>
      </c>
      <c r="S35" s="30">
        <v>1600</v>
      </c>
      <c r="T35" s="42">
        <v>1610</v>
      </c>
      <c r="U35" s="43">
        <f t="shared" si="6"/>
        <v>4843.3</v>
      </c>
      <c r="V35" s="42">
        <f t="shared" si="6"/>
        <v>4839</v>
      </c>
      <c r="W35" s="51">
        <f t="shared" si="7"/>
        <v>4.3000000000001819</v>
      </c>
      <c r="X35" s="30">
        <v>1600</v>
      </c>
      <c r="Y35" s="11">
        <v>1593</v>
      </c>
      <c r="Z35" s="30">
        <v>1600</v>
      </c>
      <c r="AA35" s="67">
        <v>62.9</v>
      </c>
      <c r="AB35" s="39">
        <f t="shared" si="8"/>
        <v>1662.9</v>
      </c>
      <c r="AC35" s="11">
        <v>1652</v>
      </c>
      <c r="AD35" s="30">
        <v>1600</v>
      </c>
      <c r="AE35" s="42">
        <v>1610</v>
      </c>
      <c r="AF35" s="44">
        <f t="shared" si="9"/>
        <v>4862.8999999999996</v>
      </c>
      <c r="AG35" s="44">
        <f t="shared" si="9"/>
        <v>4855</v>
      </c>
      <c r="AH35" s="51">
        <f t="shared" si="10"/>
        <v>7.8999999999996362</v>
      </c>
      <c r="AI35" s="30">
        <v>1600</v>
      </c>
      <c r="AJ35" s="11">
        <v>1598</v>
      </c>
      <c r="AK35" s="43">
        <f t="shared" si="11"/>
        <v>2</v>
      </c>
      <c r="AL35" s="30">
        <v>618.4</v>
      </c>
      <c r="AM35" s="30">
        <v>981.6</v>
      </c>
      <c r="AN35" s="30"/>
      <c r="AO35" s="39">
        <f t="shared" si="0"/>
        <v>1600</v>
      </c>
      <c r="AP35" s="11">
        <v>1600</v>
      </c>
      <c r="AQ35" s="43">
        <f t="shared" si="12"/>
        <v>0</v>
      </c>
      <c r="AR35" s="30">
        <v>618.4</v>
      </c>
      <c r="AS35" s="39">
        <v>824.7</v>
      </c>
      <c r="AT35" s="48">
        <v>34.409999999999997</v>
      </c>
      <c r="AU35" s="48">
        <v>27.23</v>
      </c>
      <c r="AV35" s="48">
        <v>83.31</v>
      </c>
      <c r="AW35" s="39">
        <f t="shared" si="13"/>
        <v>1588.05</v>
      </c>
      <c r="AX35" s="48">
        <v>99.5</v>
      </c>
      <c r="AY35" s="39">
        <v>45.08</v>
      </c>
      <c r="AZ35" s="39">
        <f t="shared" si="14"/>
        <v>1732.6299999999999</v>
      </c>
      <c r="BA35" s="42"/>
      <c r="BB35" s="44">
        <f t="shared" si="15"/>
        <v>4930.63</v>
      </c>
      <c r="BC35" s="40"/>
      <c r="BD35" s="50"/>
      <c r="BE35" s="44">
        <f t="shared" si="16"/>
        <v>19469.63</v>
      </c>
    </row>
    <row r="36" spans="1:57" x14ac:dyDescent="0.2">
      <c r="A36" s="37">
        <v>31</v>
      </c>
      <c r="B36" s="2" t="s">
        <v>25</v>
      </c>
      <c r="C36" s="2" t="s">
        <v>32</v>
      </c>
      <c r="D36" s="39">
        <v>1295.5999999999999</v>
      </c>
      <c r="E36" s="40">
        <v>1260</v>
      </c>
      <c r="F36" s="39">
        <f t="shared" si="1"/>
        <v>1295.5999999999999</v>
      </c>
      <c r="G36" s="40">
        <v>1258</v>
      </c>
      <c r="H36" s="39">
        <f t="shared" si="2"/>
        <v>1295.5999999999999</v>
      </c>
      <c r="I36" s="40">
        <v>1287</v>
      </c>
      <c r="J36" s="41">
        <f t="shared" si="3"/>
        <v>3886.7999999999997</v>
      </c>
      <c r="K36" s="59">
        <f t="shared" si="3"/>
        <v>3805</v>
      </c>
      <c r="L36" s="50">
        <f t="shared" si="4"/>
        <v>81.799999999999727</v>
      </c>
      <c r="M36" s="30">
        <f>1280+9</f>
        <v>1289</v>
      </c>
      <c r="N36" s="11">
        <v>1289</v>
      </c>
      <c r="O36" s="30">
        <v>1280</v>
      </c>
      <c r="P36" s="67"/>
      <c r="Q36" s="39">
        <f>O36+P36-9</f>
        <v>1271</v>
      </c>
      <c r="R36" s="42">
        <v>1271</v>
      </c>
      <c r="S36" s="30">
        <v>1280</v>
      </c>
      <c r="T36" s="42">
        <v>1269</v>
      </c>
      <c r="U36" s="43">
        <f t="shared" si="6"/>
        <v>3840</v>
      </c>
      <c r="V36" s="42">
        <f t="shared" si="6"/>
        <v>3829</v>
      </c>
      <c r="W36" s="51">
        <f t="shared" si="7"/>
        <v>11</v>
      </c>
      <c r="X36" s="30">
        <v>1280</v>
      </c>
      <c r="Y36" s="11">
        <v>1277</v>
      </c>
      <c r="Z36" s="30">
        <v>1280</v>
      </c>
      <c r="AA36" s="67">
        <v>50.32</v>
      </c>
      <c r="AB36" s="39">
        <f t="shared" si="8"/>
        <v>1330.32</v>
      </c>
      <c r="AC36" s="11">
        <v>1226</v>
      </c>
      <c r="AD36" s="30">
        <v>1280</v>
      </c>
      <c r="AE36" s="42">
        <v>1247</v>
      </c>
      <c r="AF36" s="44">
        <f t="shared" si="9"/>
        <v>3890.3199999999997</v>
      </c>
      <c r="AG36" s="44">
        <f t="shared" si="9"/>
        <v>3750</v>
      </c>
      <c r="AH36" s="50">
        <f t="shared" si="10"/>
        <v>140.31999999999971</v>
      </c>
      <c r="AI36" s="30">
        <v>1280</v>
      </c>
      <c r="AJ36" s="11">
        <v>920</v>
      </c>
      <c r="AK36" s="42">
        <f t="shared" si="11"/>
        <v>360</v>
      </c>
      <c r="AL36" s="30">
        <v>494.72</v>
      </c>
      <c r="AM36" s="30">
        <v>785.28</v>
      </c>
      <c r="AN36" s="30"/>
      <c r="AO36" s="39">
        <f t="shared" si="0"/>
        <v>1280</v>
      </c>
      <c r="AP36" s="11">
        <v>1271</v>
      </c>
      <c r="AQ36" s="43">
        <f t="shared" si="12"/>
        <v>9</v>
      </c>
      <c r="AR36" s="30">
        <v>494.72</v>
      </c>
      <c r="AS36" s="39">
        <v>659.76</v>
      </c>
      <c r="AT36" s="48">
        <v>0</v>
      </c>
      <c r="AU36" s="48">
        <v>21.79</v>
      </c>
      <c r="AV36" s="48"/>
      <c r="AW36" s="39">
        <f t="shared" si="13"/>
        <v>1176.27</v>
      </c>
      <c r="AX36" s="48">
        <v>79.599999999999994</v>
      </c>
      <c r="AY36" s="39">
        <v>36.07</v>
      </c>
      <c r="AZ36" s="39">
        <f t="shared" si="14"/>
        <v>1291.9399999999998</v>
      </c>
      <c r="BA36" s="42"/>
      <c r="BB36" s="44">
        <f t="shared" si="15"/>
        <v>3482.9399999999996</v>
      </c>
      <c r="BC36" s="40"/>
      <c r="BD36" s="50"/>
      <c r="BE36" s="44">
        <f t="shared" si="16"/>
        <v>14866.94</v>
      </c>
    </row>
    <row r="37" spans="1:57" x14ac:dyDescent="0.2">
      <c r="A37" s="8">
        <v>32</v>
      </c>
      <c r="B37" s="2" t="s">
        <v>9</v>
      </c>
      <c r="C37" s="2" t="s">
        <v>31</v>
      </c>
      <c r="D37" s="39">
        <v>1619.49</v>
      </c>
      <c r="E37" s="40">
        <v>1602</v>
      </c>
      <c r="F37" s="39">
        <f t="shared" si="1"/>
        <v>1619.49</v>
      </c>
      <c r="G37" s="40">
        <v>1611</v>
      </c>
      <c r="H37" s="39">
        <f t="shared" si="2"/>
        <v>1619.49</v>
      </c>
      <c r="I37" s="40">
        <v>1637</v>
      </c>
      <c r="J37" s="41">
        <f t="shared" si="3"/>
        <v>4858.47</v>
      </c>
      <c r="K37" s="59">
        <f t="shared" si="3"/>
        <v>4850</v>
      </c>
      <c r="L37" s="51">
        <f t="shared" si="4"/>
        <v>8.4700000000002547</v>
      </c>
      <c r="M37" s="30">
        <v>1600</v>
      </c>
      <c r="N37" s="11">
        <v>1589</v>
      </c>
      <c r="O37" s="30">
        <v>1600</v>
      </c>
      <c r="P37" s="67">
        <v>43.3</v>
      </c>
      <c r="Q37" s="39">
        <f t="shared" si="5"/>
        <v>1643.3</v>
      </c>
      <c r="R37" s="42">
        <v>1613</v>
      </c>
      <c r="S37" s="30">
        <v>1600</v>
      </c>
      <c r="T37" s="42">
        <v>1636</v>
      </c>
      <c r="U37" s="43">
        <f t="shared" si="6"/>
        <v>4843.3</v>
      </c>
      <c r="V37" s="42">
        <f t="shared" si="6"/>
        <v>4838</v>
      </c>
      <c r="W37" s="51">
        <f t="shared" si="7"/>
        <v>5.3000000000001819</v>
      </c>
      <c r="X37" s="30">
        <v>1600</v>
      </c>
      <c r="Y37" s="11">
        <v>1582</v>
      </c>
      <c r="Z37" s="30">
        <v>1600</v>
      </c>
      <c r="AA37" s="67">
        <v>62.9</v>
      </c>
      <c r="AB37" s="39">
        <f t="shared" si="8"/>
        <v>1662.9</v>
      </c>
      <c r="AC37" s="11">
        <v>1660</v>
      </c>
      <c r="AD37" s="30">
        <v>1600</v>
      </c>
      <c r="AE37" s="42">
        <v>1610</v>
      </c>
      <c r="AF37" s="44">
        <f t="shared" si="9"/>
        <v>4862.8999999999996</v>
      </c>
      <c r="AG37" s="44">
        <f t="shared" si="9"/>
        <v>4852</v>
      </c>
      <c r="AH37" s="51">
        <f t="shared" si="10"/>
        <v>10.899999999999636</v>
      </c>
      <c r="AI37" s="30">
        <v>1600</v>
      </c>
      <c r="AJ37" s="11">
        <v>1586</v>
      </c>
      <c r="AK37" s="43">
        <f t="shared" si="11"/>
        <v>14</v>
      </c>
      <c r="AL37" s="30">
        <v>618.4</v>
      </c>
      <c r="AM37" s="30">
        <v>981.6</v>
      </c>
      <c r="AN37" s="30"/>
      <c r="AO37" s="39">
        <f t="shared" si="0"/>
        <v>1600</v>
      </c>
      <c r="AP37" s="11">
        <v>1511</v>
      </c>
      <c r="AQ37" s="42">
        <f t="shared" si="12"/>
        <v>89</v>
      </c>
      <c r="AR37" s="30">
        <v>618.4</v>
      </c>
      <c r="AS37" s="39">
        <v>824.7</v>
      </c>
      <c r="AT37" s="48">
        <v>34.409999999999997</v>
      </c>
      <c r="AU37" s="48">
        <v>27.23</v>
      </c>
      <c r="AV37" s="48">
        <v>83.31</v>
      </c>
      <c r="AW37" s="39">
        <f t="shared" si="13"/>
        <v>1588.05</v>
      </c>
      <c r="AX37" s="48">
        <v>99.5</v>
      </c>
      <c r="AY37" s="39"/>
      <c r="AZ37" s="39">
        <f>AW37+AX37+AY37</f>
        <v>1687.55</v>
      </c>
      <c r="BA37" s="42"/>
      <c r="BB37" s="44">
        <f t="shared" si="15"/>
        <v>4784.55</v>
      </c>
      <c r="BC37" s="40"/>
      <c r="BD37" s="50"/>
      <c r="BE37" s="44">
        <f t="shared" si="16"/>
        <v>19324.55</v>
      </c>
    </row>
    <row r="38" spans="1:57" x14ac:dyDescent="0.2">
      <c r="A38" s="37">
        <v>33</v>
      </c>
      <c r="B38" s="2" t="s">
        <v>10</v>
      </c>
      <c r="C38" s="2" t="s">
        <v>33</v>
      </c>
      <c r="D38" s="39">
        <v>1943.39</v>
      </c>
      <c r="E38" s="40">
        <v>1923.6</v>
      </c>
      <c r="F38" s="39">
        <f t="shared" si="1"/>
        <v>1943.39</v>
      </c>
      <c r="G38" s="40">
        <v>1940</v>
      </c>
      <c r="H38" s="39">
        <f t="shared" si="2"/>
        <v>1943.39</v>
      </c>
      <c r="I38" s="40">
        <v>1966</v>
      </c>
      <c r="J38" s="41">
        <f t="shared" si="3"/>
        <v>5830.17</v>
      </c>
      <c r="K38" s="59">
        <f t="shared" si="3"/>
        <v>5829.6</v>
      </c>
      <c r="L38" s="51">
        <f t="shared" si="4"/>
        <v>0.56999999999970896</v>
      </c>
      <c r="M38" s="30">
        <v>1920</v>
      </c>
      <c r="N38" s="11">
        <v>1911.2</v>
      </c>
      <c r="O38" s="30">
        <v>1920</v>
      </c>
      <c r="P38" s="67">
        <v>51.96</v>
      </c>
      <c r="Q38" s="39">
        <f t="shared" si="5"/>
        <v>1971.96</v>
      </c>
      <c r="R38" s="42">
        <v>1965.4</v>
      </c>
      <c r="S38" s="30">
        <v>1920</v>
      </c>
      <c r="T38" s="42">
        <v>1929.6</v>
      </c>
      <c r="U38" s="43">
        <f t="shared" si="6"/>
        <v>5811.96</v>
      </c>
      <c r="V38" s="42">
        <f t="shared" si="6"/>
        <v>5806.2000000000007</v>
      </c>
      <c r="W38" s="51">
        <f t="shared" si="7"/>
        <v>5.7599999999993088</v>
      </c>
      <c r="X38" s="30">
        <v>1920</v>
      </c>
      <c r="Y38" s="11">
        <v>1908.4</v>
      </c>
      <c r="Z38" s="30">
        <v>1920</v>
      </c>
      <c r="AA38" s="67">
        <v>75.48</v>
      </c>
      <c r="AB38" s="39">
        <f t="shared" si="8"/>
        <v>1995.48</v>
      </c>
      <c r="AC38" s="11">
        <v>1987.4</v>
      </c>
      <c r="AD38" s="30">
        <v>1920</v>
      </c>
      <c r="AE38" s="42">
        <v>1926.6</v>
      </c>
      <c r="AF38" s="44">
        <f t="shared" si="9"/>
        <v>5835.48</v>
      </c>
      <c r="AG38" s="44">
        <f t="shared" si="9"/>
        <v>5822.4</v>
      </c>
      <c r="AH38" s="51">
        <f t="shared" si="10"/>
        <v>13.079999999999927</v>
      </c>
      <c r="AI38" s="30">
        <v>1920</v>
      </c>
      <c r="AJ38" s="11">
        <v>1905.6</v>
      </c>
      <c r="AK38" s="43">
        <f t="shared" si="11"/>
        <v>14.400000000000091</v>
      </c>
      <c r="AL38" s="30">
        <v>742.08</v>
      </c>
      <c r="AM38" s="30">
        <v>1177.92</v>
      </c>
      <c r="AN38" s="30"/>
      <c r="AO38" s="39">
        <f t="shared" si="0"/>
        <v>1920</v>
      </c>
      <c r="AP38" s="11">
        <v>1847.2</v>
      </c>
      <c r="AQ38" s="42">
        <f t="shared" si="12"/>
        <v>72.799999999999955</v>
      </c>
      <c r="AR38" s="30">
        <v>742.08</v>
      </c>
      <c r="AS38" s="39">
        <v>989.64</v>
      </c>
      <c r="AT38" s="48">
        <v>41.29</v>
      </c>
      <c r="AU38" s="48">
        <v>32.68</v>
      </c>
      <c r="AV38" s="48">
        <v>99.99</v>
      </c>
      <c r="AW38" s="39">
        <f t="shared" si="13"/>
        <v>1905.68</v>
      </c>
      <c r="AX38" s="48">
        <v>119.4</v>
      </c>
      <c r="AY38" s="39"/>
      <c r="AZ38" s="39">
        <f t="shared" si="14"/>
        <v>2025.0800000000002</v>
      </c>
      <c r="BA38" s="42"/>
      <c r="BB38" s="44">
        <f t="shared" si="15"/>
        <v>5777.88</v>
      </c>
      <c r="BC38" s="40"/>
      <c r="BD38" s="50"/>
      <c r="BE38" s="44">
        <f t="shared" si="16"/>
        <v>23236.080000000002</v>
      </c>
    </row>
    <row r="39" spans="1:57" x14ac:dyDescent="0.2">
      <c r="A39" s="8">
        <v>34</v>
      </c>
      <c r="B39" s="2" t="s">
        <v>11</v>
      </c>
      <c r="C39" s="2" t="s">
        <v>31</v>
      </c>
      <c r="D39" s="39">
        <v>1619.49</v>
      </c>
      <c r="E39" s="40">
        <v>1618</v>
      </c>
      <c r="F39" s="39">
        <f t="shared" si="1"/>
        <v>1619.49</v>
      </c>
      <c r="G39" s="40">
        <v>1598</v>
      </c>
      <c r="H39" s="39">
        <f t="shared" si="2"/>
        <v>1619.49</v>
      </c>
      <c r="I39" s="40">
        <v>1638</v>
      </c>
      <c r="J39" s="41">
        <f t="shared" si="3"/>
        <v>4858.47</v>
      </c>
      <c r="K39" s="59">
        <f t="shared" si="3"/>
        <v>4854</v>
      </c>
      <c r="L39" s="51">
        <f t="shared" si="4"/>
        <v>4.4700000000002547</v>
      </c>
      <c r="M39" s="30">
        <v>1600</v>
      </c>
      <c r="N39" s="11">
        <v>0</v>
      </c>
      <c r="O39" s="30">
        <v>1600</v>
      </c>
      <c r="P39" s="67">
        <v>43.3</v>
      </c>
      <c r="Q39" s="39">
        <f t="shared" si="5"/>
        <v>1643.3</v>
      </c>
      <c r="R39" s="42">
        <v>1633</v>
      </c>
      <c r="S39" s="30">
        <v>1600</v>
      </c>
      <c r="T39" s="42">
        <v>3208</v>
      </c>
      <c r="U39" s="43">
        <f t="shared" si="6"/>
        <v>4843.3</v>
      </c>
      <c r="V39" s="42">
        <f t="shared" si="6"/>
        <v>4841</v>
      </c>
      <c r="W39" s="51">
        <f t="shared" si="7"/>
        <v>2.3000000000001819</v>
      </c>
      <c r="X39" s="30">
        <v>1600</v>
      </c>
      <c r="Y39" s="11">
        <v>1544</v>
      </c>
      <c r="Z39" s="30">
        <v>1600</v>
      </c>
      <c r="AA39" s="67">
        <v>62.9</v>
      </c>
      <c r="AB39" s="39">
        <f t="shared" si="8"/>
        <v>1662.9</v>
      </c>
      <c r="AC39" s="11">
        <v>1658</v>
      </c>
      <c r="AD39" s="30">
        <v>1600</v>
      </c>
      <c r="AE39" s="42">
        <v>1658</v>
      </c>
      <c r="AF39" s="44">
        <f t="shared" si="9"/>
        <v>4862.8999999999996</v>
      </c>
      <c r="AG39" s="44">
        <f t="shared" si="9"/>
        <v>4860</v>
      </c>
      <c r="AH39" s="51">
        <f t="shared" si="10"/>
        <v>2.8999999999996362</v>
      </c>
      <c r="AI39" s="30">
        <v>1600</v>
      </c>
      <c r="AJ39" s="11">
        <v>1594</v>
      </c>
      <c r="AK39" s="43">
        <f t="shared" si="11"/>
        <v>6</v>
      </c>
      <c r="AL39" s="30">
        <v>618.4</v>
      </c>
      <c r="AM39" s="30">
        <v>981.6</v>
      </c>
      <c r="AN39" s="30"/>
      <c r="AO39" s="39">
        <f t="shared" si="0"/>
        <v>1600</v>
      </c>
      <c r="AP39" s="11">
        <v>1598</v>
      </c>
      <c r="AQ39" s="43">
        <f t="shared" si="12"/>
        <v>2</v>
      </c>
      <c r="AR39" s="30">
        <v>618.4</v>
      </c>
      <c r="AS39" s="39">
        <v>824.7</v>
      </c>
      <c r="AT39" s="48">
        <v>34.409999999999997</v>
      </c>
      <c r="AU39" s="48">
        <v>27.23</v>
      </c>
      <c r="AV39" s="48">
        <v>83.31</v>
      </c>
      <c r="AW39" s="39">
        <f t="shared" si="13"/>
        <v>1588.05</v>
      </c>
      <c r="AX39" s="48">
        <v>99.5</v>
      </c>
      <c r="AY39" s="39">
        <v>45.08</v>
      </c>
      <c r="AZ39" s="39">
        <f t="shared" si="14"/>
        <v>1732.6299999999999</v>
      </c>
      <c r="BA39" s="42"/>
      <c r="BB39" s="44">
        <f t="shared" si="15"/>
        <v>4924.63</v>
      </c>
      <c r="BC39" s="40"/>
      <c r="BD39" s="50"/>
      <c r="BE39" s="44">
        <f t="shared" si="16"/>
        <v>19479.63</v>
      </c>
    </row>
    <row r="40" spans="1:57" x14ac:dyDescent="0.2">
      <c r="A40" s="37">
        <v>35</v>
      </c>
      <c r="B40" s="15" t="s">
        <v>62</v>
      </c>
      <c r="C40" s="17" t="s">
        <v>32</v>
      </c>
      <c r="D40" s="39">
        <v>1295.5999999999999</v>
      </c>
      <c r="E40" s="40">
        <v>1291</v>
      </c>
      <c r="F40" s="39">
        <f t="shared" si="1"/>
        <v>1295.5999999999999</v>
      </c>
      <c r="G40" s="40">
        <v>1245</v>
      </c>
      <c r="H40" s="39">
        <f t="shared" si="2"/>
        <v>1295.5999999999999</v>
      </c>
      <c r="I40" s="40">
        <v>1339</v>
      </c>
      <c r="J40" s="41">
        <f t="shared" si="3"/>
        <v>3886.7999999999997</v>
      </c>
      <c r="K40" s="59">
        <f t="shared" si="3"/>
        <v>3875</v>
      </c>
      <c r="L40" s="51">
        <f t="shared" si="4"/>
        <v>11.799999999999727</v>
      </c>
      <c r="M40" s="30">
        <v>1280</v>
      </c>
      <c r="N40" s="11">
        <v>0</v>
      </c>
      <c r="O40" s="30">
        <v>1280</v>
      </c>
      <c r="P40" s="67">
        <v>34.630000000000003</v>
      </c>
      <c r="Q40" s="39">
        <f t="shared" si="5"/>
        <v>1314.63</v>
      </c>
      <c r="R40" s="42">
        <v>1221</v>
      </c>
      <c r="S40" s="30">
        <v>1280</v>
      </c>
      <c r="T40" s="42">
        <v>2639</v>
      </c>
      <c r="U40" s="43">
        <f t="shared" si="6"/>
        <v>3874.63</v>
      </c>
      <c r="V40" s="42">
        <f t="shared" si="6"/>
        <v>3860</v>
      </c>
      <c r="W40" s="51">
        <f t="shared" si="7"/>
        <v>14.630000000000109</v>
      </c>
      <c r="X40" s="30">
        <v>1280</v>
      </c>
      <c r="Y40" s="11">
        <v>1245</v>
      </c>
      <c r="Z40" s="30">
        <v>1280</v>
      </c>
      <c r="AA40" s="67">
        <v>50.32</v>
      </c>
      <c r="AB40" s="39">
        <f t="shared" si="8"/>
        <v>1330.32</v>
      </c>
      <c r="AC40" s="11">
        <v>0</v>
      </c>
      <c r="AD40" s="30">
        <v>1280</v>
      </c>
      <c r="AE40" s="42">
        <v>2636</v>
      </c>
      <c r="AF40" s="44">
        <f t="shared" si="9"/>
        <v>3890.3199999999997</v>
      </c>
      <c r="AG40" s="44">
        <f t="shared" si="9"/>
        <v>3881</v>
      </c>
      <c r="AH40" s="51">
        <f t="shared" si="10"/>
        <v>9.319999999999709</v>
      </c>
      <c r="AI40" s="30">
        <v>1280</v>
      </c>
      <c r="AJ40" s="11">
        <v>1261</v>
      </c>
      <c r="AK40" s="43">
        <f t="shared" si="11"/>
        <v>19</v>
      </c>
      <c r="AL40" s="30">
        <v>494.72</v>
      </c>
      <c r="AM40" s="30">
        <v>785.28</v>
      </c>
      <c r="AN40" s="30"/>
      <c r="AO40" s="39">
        <f t="shared" si="0"/>
        <v>1280</v>
      </c>
      <c r="AP40" s="11">
        <v>1206</v>
      </c>
      <c r="AQ40" s="42">
        <f t="shared" si="12"/>
        <v>74</v>
      </c>
      <c r="AR40" s="30">
        <v>494.72</v>
      </c>
      <c r="AS40" s="39">
        <v>659.76</v>
      </c>
      <c r="AT40" s="48">
        <v>27.53</v>
      </c>
      <c r="AU40" s="48">
        <v>21.79</v>
      </c>
      <c r="AV40" s="48">
        <v>66.650000000000006</v>
      </c>
      <c r="AW40" s="39">
        <f t="shared" si="13"/>
        <v>1270.45</v>
      </c>
      <c r="AX40" s="48">
        <v>79.599999999999994</v>
      </c>
      <c r="AY40" s="39"/>
      <c r="AZ40" s="39">
        <f t="shared" si="14"/>
        <v>1350.05</v>
      </c>
      <c r="BA40" s="42"/>
      <c r="BB40" s="44">
        <f t="shared" si="15"/>
        <v>3817.05</v>
      </c>
      <c r="BC40" s="40"/>
      <c r="BD40" s="50"/>
      <c r="BE40" s="44">
        <f t="shared" si="16"/>
        <v>15433.05</v>
      </c>
    </row>
    <row r="41" spans="1:57" s="4" customFormat="1" x14ac:dyDescent="0.2">
      <c r="A41" s="8">
        <v>36</v>
      </c>
      <c r="B41" s="2" t="s">
        <v>30</v>
      </c>
      <c r="C41" s="2" t="s">
        <v>32</v>
      </c>
      <c r="D41" s="39">
        <v>1295.5999999999999</v>
      </c>
      <c r="E41" s="40">
        <v>1281</v>
      </c>
      <c r="F41" s="39">
        <f t="shared" si="1"/>
        <v>1295.5999999999999</v>
      </c>
      <c r="G41" s="40">
        <v>1288</v>
      </c>
      <c r="H41" s="39">
        <f t="shared" si="2"/>
        <v>1295.5999999999999</v>
      </c>
      <c r="I41" s="40">
        <v>1311</v>
      </c>
      <c r="J41" s="41">
        <f t="shared" si="3"/>
        <v>3886.7999999999997</v>
      </c>
      <c r="K41" s="59">
        <f t="shared" si="3"/>
        <v>3880</v>
      </c>
      <c r="L41" s="51">
        <f t="shared" si="4"/>
        <v>6.7999999999997272</v>
      </c>
      <c r="M41" s="30">
        <v>1280</v>
      </c>
      <c r="N41" s="11">
        <v>1278</v>
      </c>
      <c r="O41" s="30">
        <v>1280</v>
      </c>
      <c r="P41" s="67">
        <v>34.630000000000003</v>
      </c>
      <c r="Q41" s="39">
        <f t="shared" si="5"/>
        <v>1314.63</v>
      </c>
      <c r="R41" s="42">
        <v>1284</v>
      </c>
      <c r="S41" s="30">
        <v>1280</v>
      </c>
      <c r="T41" s="42">
        <v>1310</v>
      </c>
      <c r="U41" s="43">
        <f t="shared" si="6"/>
        <v>3874.63</v>
      </c>
      <c r="V41" s="42">
        <f t="shared" si="6"/>
        <v>3872</v>
      </c>
      <c r="W41" s="51">
        <f t="shared" si="7"/>
        <v>2.6300000000001091</v>
      </c>
      <c r="X41" s="30">
        <v>1280</v>
      </c>
      <c r="Y41" s="11">
        <v>1278</v>
      </c>
      <c r="Z41" s="30">
        <v>1280</v>
      </c>
      <c r="AA41" s="67">
        <v>50.32</v>
      </c>
      <c r="AB41" s="39">
        <f t="shared" si="8"/>
        <v>1330.32</v>
      </c>
      <c r="AC41" s="11">
        <v>1329</v>
      </c>
      <c r="AD41" s="30">
        <v>1280</v>
      </c>
      <c r="AE41" s="42">
        <v>1278</v>
      </c>
      <c r="AF41" s="44">
        <f t="shared" si="9"/>
        <v>3890.3199999999997</v>
      </c>
      <c r="AG41" s="44">
        <f t="shared" si="9"/>
        <v>3885</v>
      </c>
      <c r="AH41" s="51">
        <f t="shared" si="10"/>
        <v>5.319999999999709</v>
      </c>
      <c r="AI41" s="30">
        <v>1280</v>
      </c>
      <c r="AJ41" s="11">
        <v>1273</v>
      </c>
      <c r="AK41" s="43">
        <f t="shared" si="11"/>
        <v>7</v>
      </c>
      <c r="AL41" s="30">
        <v>494.72</v>
      </c>
      <c r="AM41" s="30">
        <v>785.28</v>
      </c>
      <c r="AN41" s="30"/>
      <c r="AO41" s="39">
        <f t="shared" si="0"/>
        <v>1280</v>
      </c>
      <c r="AP41" s="11">
        <v>1280</v>
      </c>
      <c r="AQ41" s="43">
        <f t="shared" si="12"/>
        <v>0</v>
      </c>
      <c r="AR41" s="30">
        <v>494.72</v>
      </c>
      <c r="AS41" s="39">
        <v>659.76</v>
      </c>
      <c r="AT41" s="48">
        <v>27.53</v>
      </c>
      <c r="AU41" s="48">
        <v>21.79</v>
      </c>
      <c r="AV41" s="48">
        <v>66.650000000000006</v>
      </c>
      <c r="AW41" s="39">
        <f t="shared" si="13"/>
        <v>1270.45</v>
      </c>
      <c r="AX41" s="48">
        <v>79.599999999999994</v>
      </c>
      <c r="AY41" s="39">
        <v>36.049999999999997</v>
      </c>
      <c r="AZ41" s="39">
        <f t="shared" si="14"/>
        <v>1386.1</v>
      </c>
      <c r="BA41" s="42"/>
      <c r="BB41" s="44">
        <f t="shared" si="15"/>
        <v>3939.1</v>
      </c>
      <c r="BC41" s="40"/>
      <c r="BD41" s="50"/>
      <c r="BE41" s="44">
        <f t="shared" si="16"/>
        <v>15576.1</v>
      </c>
    </row>
    <row r="42" spans="1:57" x14ac:dyDescent="0.2">
      <c r="A42" s="37">
        <v>37</v>
      </c>
      <c r="B42" s="2" t="s">
        <v>12</v>
      </c>
      <c r="C42" s="2" t="s">
        <v>34</v>
      </c>
      <c r="D42" s="39">
        <v>1943.39</v>
      </c>
      <c r="E42" s="40">
        <v>1939</v>
      </c>
      <c r="F42" s="39">
        <f t="shared" si="1"/>
        <v>1943.39</v>
      </c>
      <c r="G42" s="40">
        <v>1937</v>
      </c>
      <c r="H42" s="39">
        <f t="shared" si="2"/>
        <v>1943.39</v>
      </c>
      <c r="I42" s="40">
        <v>1944</v>
      </c>
      <c r="J42" s="41">
        <f t="shared" si="3"/>
        <v>5830.17</v>
      </c>
      <c r="K42" s="59">
        <f t="shared" si="3"/>
        <v>5820</v>
      </c>
      <c r="L42" s="51">
        <f t="shared" si="4"/>
        <v>10.170000000000073</v>
      </c>
      <c r="M42" s="30">
        <v>1920</v>
      </c>
      <c r="N42" s="11">
        <v>1899</v>
      </c>
      <c r="O42" s="30">
        <v>1920</v>
      </c>
      <c r="P42" s="67">
        <v>51.96</v>
      </c>
      <c r="Q42" s="39">
        <f t="shared" si="5"/>
        <v>1971.96</v>
      </c>
      <c r="R42" s="42">
        <v>1967</v>
      </c>
      <c r="S42" s="30">
        <v>1920</v>
      </c>
      <c r="T42" s="42">
        <v>1936</v>
      </c>
      <c r="U42" s="43">
        <f t="shared" si="6"/>
        <v>5811.96</v>
      </c>
      <c r="V42" s="42">
        <f t="shared" si="6"/>
        <v>5802</v>
      </c>
      <c r="W42" s="51">
        <f t="shared" si="7"/>
        <v>9.9600000000000364</v>
      </c>
      <c r="X42" s="30">
        <v>1920</v>
      </c>
      <c r="Y42" s="11">
        <v>1871</v>
      </c>
      <c r="Z42" s="30">
        <v>1920</v>
      </c>
      <c r="AA42" s="67">
        <v>75.48</v>
      </c>
      <c r="AB42" s="39">
        <f t="shared" si="8"/>
        <v>1995.48</v>
      </c>
      <c r="AC42" s="11">
        <v>1994</v>
      </c>
      <c r="AD42" s="30">
        <v>1920</v>
      </c>
      <c r="AE42" s="42">
        <v>1957</v>
      </c>
      <c r="AF42" s="44">
        <f t="shared" si="9"/>
        <v>5835.48</v>
      </c>
      <c r="AG42" s="44">
        <f t="shared" si="9"/>
        <v>5822</v>
      </c>
      <c r="AH42" s="51">
        <f t="shared" si="10"/>
        <v>13.479999999999563</v>
      </c>
      <c r="AI42" s="30">
        <v>1920</v>
      </c>
      <c r="AJ42" s="11">
        <v>1910</v>
      </c>
      <c r="AK42" s="43">
        <f t="shared" si="11"/>
        <v>10</v>
      </c>
      <c r="AL42" s="30">
        <v>742.08</v>
      </c>
      <c r="AM42" s="30">
        <v>1177.92</v>
      </c>
      <c r="AN42" s="30"/>
      <c r="AO42" s="39">
        <f t="shared" si="0"/>
        <v>1920</v>
      </c>
      <c r="AP42" s="11">
        <v>1891</v>
      </c>
      <c r="AQ42" s="42">
        <f t="shared" si="12"/>
        <v>29</v>
      </c>
      <c r="AR42" s="30">
        <v>742.08</v>
      </c>
      <c r="AS42" s="39">
        <v>989.64</v>
      </c>
      <c r="AT42" s="48">
        <v>41.29</v>
      </c>
      <c r="AU42" s="48">
        <v>32.68</v>
      </c>
      <c r="AV42" s="48">
        <v>99.99</v>
      </c>
      <c r="AW42" s="39">
        <f t="shared" si="13"/>
        <v>1905.68</v>
      </c>
      <c r="AX42" s="48">
        <v>119.4</v>
      </c>
      <c r="AY42" s="39"/>
      <c r="AZ42" s="39">
        <f t="shared" si="14"/>
        <v>2025.0800000000002</v>
      </c>
      <c r="BA42" s="42"/>
      <c r="BB42" s="44">
        <f t="shared" si="15"/>
        <v>5826.08</v>
      </c>
      <c r="BC42" s="40"/>
      <c r="BD42" s="50"/>
      <c r="BE42" s="44">
        <f t="shared" si="16"/>
        <v>23270.080000000002</v>
      </c>
    </row>
    <row r="43" spans="1:57" x14ac:dyDescent="0.2">
      <c r="A43" s="8">
        <v>38</v>
      </c>
      <c r="B43" s="2" t="s">
        <v>13</v>
      </c>
      <c r="C43" s="2" t="s">
        <v>32</v>
      </c>
      <c r="D43" s="39">
        <v>1295.5999999999999</v>
      </c>
      <c r="E43" s="40">
        <v>1289.4000000000001</v>
      </c>
      <c r="F43" s="39">
        <f t="shared" si="1"/>
        <v>1295.5999999999999</v>
      </c>
      <c r="G43" s="40">
        <v>1281.8</v>
      </c>
      <c r="H43" s="39">
        <f t="shared" si="2"/>
        <v>1295.5999999999999</v>
      </c>
      <c r="I43" s="40">
        <v>1314.2</v>
      </c>
      <c r="J43" s="41">
        <f t="shared" si="3"/>
        <v>3886.7999999999997</v>
      </c>
      <c r="K43" s="59">
        <f t="shared" si="3"/>
        <v>3885.3999999999996</v>
      </c>
      <c r="L43" s="51">
        <f t="shared" si="4"/>
        <v>1.4000000000000909</v>
      </c>
      <c r="M43" s="30">
        <f>1280+61.6</f>
        <v>1341.6</v>
      </c>
      <c r="N43" s="11">
        <v>1341.6</v>
      </c>
      <c r="O43" s="30">
        <v>1280</v>
      </c>
      <c r="P43" s="67">
        <v>34.630000000000003</v>
      </c>
      <c r="Q43" s="39">
        <f>O43+P43-61.6</f>
        <v>1253.0300000000002</v>
      </c>
      <c r="R43" s="42">
        <v>1249.8</v>
      </c>
      <c r="S43" s="30">
        <v>1280</v>
      </c>
      <c r="T43" s="42">
        <v>1265</v>
      </c>
      <c r="U43" s="43">
        <f t="shared" si="6"/>
        <v>3874.63</v>
      </c>
      <c r="V43" s="42">
        <f t="shared" si="6"/>
        <v>3856.3999999999996</v>
      </c>
      <c r="W43" s="51">
        <f t="shared" si="7"/>
        <v>18.230000000000473</v>
      </c>
      <c r="X43" s="30">
        <v>1280</v>
      </c>
      <c r="Y43" s="11">
        <v>1263.4000000000001</v>
      </c>
      <c r="Z43" s="30">
        <v>1280</v>
      </c>
      <c r="AA43" s="67">
        <v>50.32</v>
      </c>
      <c r="AB43" s="39">
        <f>Z43+AA43+84.08</f>
        <v>1414.3999999999999</v>
      </c>
      <c r="AC43" s="11">
        <v>1414.4</v>
      </c>
      <c r="AD43" s="30">
        <f>1280-84.08</f>
        <v>1195.92</v>
      </c>
      <c r="AE43" s="42">
        <v>1201.2</v>
      </c>
      <c r="AF43" s="44">
        <f t="shared" si="9"/>
        <v>3890.3199999999997</v>
      </c>
      <c r="AG43" s="44">
        <f t="shared" si="9"/>
        <v>3879</v>
      </c>
      <c r="AH43" s="51">
        <f t="shared" si="10"/>
        <v>11.319999999999709</v>
      </c>
      <c r="AI43" s="30">
        <v>1280</v>
      </c>
      <c r="AJ43" s="11">
        <v>1274.5999999999999</v>
      </c>
      <c r="AK43" s="43">
        <f t="shared" si="11"/>
        <v>5.4000000000000909</v>
      </c>
      <c r="AL43" s="30">
        <v>494.72</v>
      </c>
      <c r="AM43" s="30">
        <v>785.28</v>
      </c>
      <c r="AN43" s="30"/>
      <c r="AO43" s="39">
        <f t="shared" si="0"/>
        <v>1280</v>
      </c>
      <c r="AP43" s="11">
        <v>1268.4000000000001</v>
      </c>
      <c r="AQ43" s="43">
        <f t="shared" si="12"/>
        <v>11.599999999999909</v>
      </c>
      <c r="AR43" s="30">
        <v>494.72</v>
      </c>
      <c r="AS43" s="39">
        <v>659.76</v>
      </c>
      <c r="AT43" s="48">
        <v>27.53</v>
      </c>
      <c r="AU43" s="48">
        <v>21.79</v>
      </c>
      <c r="AV43" s="48">
        <v>66.650000000000006</v>
      </c>
      <c r="AW43" s="39">
        <f t="shared" si="13"/>
        <v>1270.45</v>
      </c>
      <c r="AX43" s="48">
        <v>79.599999999999994</v>
      </c>
      <c r="AY43" s="39">
        <v>36.049999999999997</v>
      </c>
      <c r="AZ43" s="39">
        <f t="shared" si="14"/>
        <v>1386.1</v>
      </c>
      <c r="BA43" s="42"/>
      <c r="BB43" s="44">
        <f t="shared" si="15"/>
        <v>3929.1</v>
      </c>
      <c r="BC43" s="40"/>
      <c r="BD43" s="50"/>
      <c r="BE43" s="44">
        <f t="shared" si="16"/>
        <v>15549.9</v>
      </c>
    </row>
    <row r="44" spans="1:57" x14ac:dyDescent="0.2">
      <c r="A44" s="37">
        <v>39</v>
      </c>
      <c r="B44" s="2" t="s">
        <v>14</v>
      </c>
      <c r="C44" s="2" t="s">
        <v>31</v>
      </c>
      <c r="D44" s="39">
        <v>1619.49</v>
      </c>
      <c r="E44" s="40">
        <v>1611</v>
      </c>
      <c r="F44" s="39">
        <f t="shared" si="1"/>
        <v>1619.49</v>
      </c>
      <c r="G44" s="40">
        <v>1607</v>
      </c>
      <c r="H44" s="39">
        <f t="shared" si="2"/>
        <v>1619.49</v>
      </c>
      <c r="I44" s="40">
        <v>1630</v>
      </c>
      <c r="J44" s="41">
        <f t="shared" si="3"/>
        <v>4858.47</v>
      </c>
      <c r="K44" s="59">
        <f t="shared" si="3"/>
        <v>4848</v>
      </c>
      <c r="L44" s="51">
        <f t="shared" si="4"/>
        <v>10.470000000000255</v>
      </c>
      <c r="M44" s="30">
        <v>1600</v>
      </c>
      <c r="N44" s="11">
        <v>1593</v>
      </c>
      <c r="O44" s="30">
        <v>1600</v>
      </c>
      <c r="P44" s="67">
        <v>43.3</v>
      </c>
      <c r="Q44" s="39">
        <f t="shared" si="5"/>
        <v>1643.3</v>
      </c>
      <c r="R44" s="42">
        <v>1638</v>
      </c>
      <c r="S44" s="30">
        <v>1600</v>
      </c>
      <c r="T44" s="42">
        <v>1599</v>
      </c>
      <c r="U44" s="43">
        <f t="shared" si="6"/>
        <v>4843.3</v>
      </c>
      <c r="V44" s="42">
        <f t="shared" si="6"/>
        <v>4830</v>
      </c>
      <c r="W44" s="51">
        <f t="shared" si="7"/>
        <v>13.300000000000182</v>
      </c>
      <c r="X44" s="30">
        <v>1600</v>
      </c>
      <c r="Y44" s="11">
        <v>1597</v>
      </c>
      <c r="Z44" s="30">
        <v>1600</v>
      </c>
      <c r="AA44" s="67">
        <v>62.9</v>
      </c>
      <c r="AB44" s="39">
        <f t="shared" si="8"/>
        <v>1662.9</v>
      </c>
      <c r="AC44" s="11">
        <v>1656</v>
      </c>
      <c r="AD44" s="30">
        <v>1600</v>
      </c>
      <c r="AE44" s="42">
        <v>1590</v>
      </c>
      <c r="AF44" s="44">
        <f t="shared" si="9"/>
        <v>4862.8999999999996</v>
      </c>
      <c r="AG44" s="44">
        <f t="shared" si="9"/>
        <v>4843</v>
      </c>
      <c r="AH44" s="51">
        <f t="shared" si="10"/>
        <v>19.899999999999636</v>
      </c>
      <c r="AI44" s="30">
        <v>1600</v>
      </c>
      <c r="AJ44" s="11">
        <v>1582</v>
      </c>
      <c r="AK44" s="43">
        <f t="shared" si="11"/>
        <v>18</v>
      </c>
      <c r="AL44" s="30">
        <v>618.4</v>
      </c>
      <c r="AM44" s="30">
        <v>981.6</v>
      </c>
      <c r="AN44" s="30"/>
      <c r="AO44" s="39">
        <f t="shared" si="0"/>
        <v>1600</v>
      </c>
      <c r="AP44" s="11">
        <v>1590</v>
      </c>
      <c r="AQ44" s="43">
        <f t="shared" si="12"/>
        <v>10</v>
      </c>
      <c r="AR44" s="30">
        <v>618.4</v>
      </c>
      <c r="AS44" s="39">
        <v>824.7</v>
      </c>
      <c r="AT44" s="48">
        <v>34.409999999999997</v>
      </c>
      <c r="AU44" s="48">
        <v>27.23</v>
      </c>
      <c r="AV44" s="48">
        <v>83.31</v>
      </c>
      <c r="AW44" s="39">
        <f t="shared" si="13"/>
        <v>1588.05</v>
      </c>
      <c r="AX44" s="48">
        <v>99.5</v>
      </c>
      <c r="AY44" s="39">
        <v>45.08</v>
      </c>
      <c r="AZ44" s="39">
        <f t="shared" si="14"/>
        <v>1732.6299999999999</v>
      </c>
      <c r="BA44" s="42"/>
      <c r="BB44" s="44">
        <f t="shared" si="15"/>
        <v>4904.63</v>
      </c>
      <c r="BC44" s="40"/>
      <c r="BD44" s="50"/>
      <c r="BE44" s="44">
        <f t="shared" si="16"/>
        <v>19425.63</v>
      </c>
    </row>
    <row r="45" spans="1:57" x14ac:dyDescent="0.2">
      <c r="A45" s="8">
        <v>40</v>
      </c>
      <c r="B45" s="2" t="s">
        <v>15</v>
      </c>
      <c r="C45" s="2" t="s">
        <v>32</v>
      </c>
      <c r="D45" s="39">
        <v>1295.5999999999999</v>
      </c>
      <c r="E45" s="40">
        <v>1294.4000000000001</v>
      </c>
      <c r="F45" s="39">
        <f t="shared" si="1"/>
        <v>1295.5999999999999</v>
      </c>
      <c r="G45" s="40">
        <v>1206.2</v>
      </c>
      <c r="H45" s="39">
        <f t="shared" si="2"/>
        <v>1295.5999999999999</v>
      </c>
      <c r="I45" s="40">
        <v>1363.6</v>
      </c>
      <c r="J45" s="41">
        <f t="shared" si="3"/>
        <v>3886.7999999999997</v>
      </c>
      <c r="K45" s="59">
        <f t="shared" si="3"/>
        <v>3864.2000000000003</v>
      </c>
      <c r="L45" s="50">
        <f t="shared" si="4"/>
        <v>22.599999999999454</v>
      </c>
      <c r="M45" s="30">
        <v>1280</v>
      </c>
      <c r="N45" s="11">
        <v>1243.2</v>
      </c>
      <c r="O45" s="30">
        <v>1280</v>
      </c>
      <c r="P45" s="67"/>
      <c r="Q45" s="39">
        <f t="shared" si="5"/>
        <v>1280</v>
      </c>
      <c r="R45" s="42">
        <v>1230</v>
      </c>
      <c r="S45" s="30">
        <v>1280</v>
      </c>
      <c r="T45" s="42">
        <v>1362</v>
      </c>
      <c r="U45" s="43">
        <f t="shared" si="6"/>
        <v>3840</v>
      </c>
      <c r="V45" s="42">
        <f t="shared" si="6"/>
        <v>3835.2</v>
      </c>
      <c r="W45" s="51">
        <f t="shared" si="7"/>
        <v>4.8000000000001819</v>
      </c>
      <c r="X45" s="30">
        <v>1280</v>
      </c>
      <c r="Y45" s="11">
        <v>1258</v>
      </c>
      <c r="Z45" s="30">
        <v>1280</v>
      </c>
      <c r="AA45" s="67">
        <v>50.32</v>
      </c>
      <c r="AB45" s="39">
        <f t="shared" si="8"/>
        <v>1330.32</v>
      </c>
      <c r="AC45" s="11">
        <v>1216.8</v>
      </c>
      <c r="AD45" s="30">
        <v>1280</v>
      </c>
      <c r="AE45" s="42">
        <v>1393</v>
      </c>
      <c r="AF45" s="44">
        <f t="shared" si="9"/>
        <v>3890.3199999999997</v>
      </c>
      <c r="AG45" s="44">
        <f t="shared" si="9"/>
        <v>3867.8</v>
      </c>
      <c r="AH45" s="50">
        <f t="shared" si="10"/>
        <v>22.519999999999527</v>
      </c>
      <c r="AI45" s="30">
        <v>1280</v>
      </c>
      <c r="AJ45" s="11">
        <v>918</v>
      </c>
      <c r="AK45" s="42">
        <f t="shared" si="11"/>
        <v>362</v>
      </c>
      <c r="AL45" s="30">
        <v>494.72</v>
      </c>
      <c r="AM45" s="30">
        <v>785.28</v>
      </c>
      <c r="AN45" s="30"/>
      <c r="AO45" s="39">
        <f t="shared" si="0"/>
        <v>1280</v>
      </c>
      <c r="AP45" s="11">
        <v>1255</v>
      </c>
      <c r="AQ45" s="42">
        <f t="shared" si="12"/>
        <v>25</v>
      </c>
      <c r="AR45" s="30">
        <v>494.72</v>
      </c>
      <c r="AS45" s="39">
        <v>659.76</v>
      </c>
      <c r="AT45" s="48">
        <v>0</v>
      </c>
      <c r="AU45" s="48">
        <v>21.79</v>
      </c>
      <c r="AV45" s="48"/>
      <c r="AW45" s="39">
        <f t="shared" si="13"/>
        <v>1176.27</v>
      </c>
      <c r="AX45" s="48">
        <v>79.599999999999994</v>
      </c>
      <c r="AY45" s="39"/>
      <c r="AZ45" s="39">
        <f t="shared" si="14"/>
        <v>1255.8699999999999</v>
      </c>
      <c r="BA45" s="42"/>
      <c r="BB45" s="44">
        <f t="shared" si="15"/>
        <v>3428.87</v>
      </c>
      <c r="BC45" s="40"/>
      <c r="BD45" s="50"/>
      <c r="BE45" s="44">
        <f t="shared" si="16"/>
        <v>14996.07</v>
      </c>
    </row>
    <row r="46" spans="1:57" x14ac:dyDescent="0.2">
      <c r="A46" s="37">
        <v>41</v>
      </c>
      <c r="B46" s="12" t="s">
        <v>63</v>
      </c>
      <c r="C46" s="12" t="s">
        <v>31</v>
      </c>
      <c r="D46" s="39">
        <v>1619.49</v>
      </c>
      <c r="E46" s="40">
        <v>1615</v>
      </c>
      <c r="F46" s="39">
        <f t="shared" si="1"/>
        <v>1619.49</v>
      </c>
      <c r="G46" s="40">
        <v>1602</v>
      </c>
      <c r="H46" s="39">
        <f t="shared" si="2"/>
        <v>1619.49</v>
      </c>
      <c r="I46" s="40">
        <v>1606</v>
      </c>
      <c r="J46" s="41">
        <f t="shared" si="3"/>
        <v>4858.47</v>
      </c>
      <c r="K46" s="59">
        <f t="shared" si="3"/>
        <v>4823</v>
      </c>
      <c r="L46" s="50">
        <f t="shared" si="4"/>
        <v>35.470000000000255</v>
      </c>
      <c r="M46" s="31">
        <v>1600</v>
      </c>
      <c r="N46" s="34">
        <v>1591</v>
      </c>
      <c r="O46" s="31">
        <v>1600</v>
      </c>
      <c r="P46" s="68"/>
      <c r="Q46" s="39">
        <f t="shared" si="5"/>
        <v>1600</v>
      </c>
      <c r="R46" s="42">
        <v>1600</v>
      </c>
      <c r="S46" s="31">
        <v>1600</v>
      </c>
      <c r="T46" s="42">
        <v>1600</v>
      </c>
      <c r="U46" s="43">
        <f t="shared" si="6"/>
        <v>4800</v>
      </c>
      <c r="V46" s="42">
        <f t="shared" si="6"/>
        <v>4791</v>
      </c>
      <c r="W46" s="51">
        <f t="shared" si="7"/>
        <v>9</v>
      </c>
      <c r="X46" s="31">
        <v>1600</v>
      </c>
      <c r="Y46" s="45">
        <v>1595</v>
      </c>
      <c r="Z46" s="31">
        <v>1600</v>
      </c>
      <c r="AA46" s="68">
        <v>62.9</v>
      </c>
      <c r="AB46" s="39">
        <f t="shared" si="8"/>
        <v>1662.9</v>
      </c>
      <c r="AC46" s="45">
        <v>1597</v>
      </c>
      <c r="AD46" s="31">
        <v>1600</v>
      </c>
      <c r="AE46" s="42">
        <v>1668</v>
      </c>
      <c r="AF46" s="44">
        <f t="shared" si="9"/>
        <v>4862.8999999999996</v>
      </c>
      <c r="AG46" s="44">
        <f t="shared" si="9"/>
        <v>4860</v>
      </c>
      <c r="AH46" s="51">
        <f t="shared" si="10"/>
        <v>2.8999999999996362</v>
      </c>
      <c r="AI46" s="31">
        <v>1600</v>
      </c>
      <c r="AJ46" s="45">
        <v>1593</v>
      </c>
      <c r="AK46" s="43">
        <f t="shared" si="11"/>
        <v>7</v>
      </c>
      <c r="AL46" s="31">
        <v>618.4</v>
      </c>
      <c r="AM46" s="31">
        <v>981.6</v>
      </c>
      <c r="AN46" s="31"/>
      <c r="AO46" s="39">
        <f t="shared" si="0"/>
        <v>1600</v>
      </c>
      <c r="AP46" s="45">
        <v>1595</v>
      </c>
      <c r="AQ46" s="43">
        <f t="shared" si="12"/>
        <v>5</v>
      </c>
      <c r="AR46" s="31">
        <v>618.4</v>
      </c>
      <c r="AS46" s="76">
        <v>824.7</v>
      </c>
      <c r="AT46" s="70">
        <v>34.409999999999997</v>
      </c>
      <c r="AU46" s="70">
        <v>27.23</v>
      </c>
      <c r="AV46" s="70">
        <v>83.31</v>
      </c>
      <c r="AW46" s="39">
        <f t="shared" si="13"/>
        <v>1588.05</v>
      </c>
      <c r="AX46" s="48">
        <v>99.5</v>
      </c>
      <c r="AY46" s="39">
        <v>45.08</v>
      </c>
      <c r="AZ46" s="39">
        <f t="shared" si="14"/>
        <v>1732.6299999999999</v>
      </c>
      <c r="BA46" s="42"/>
      <c r="BB46" s="44">
        <f t="shared" si="15"/>
        <v>4920.63</v>
      </c>
      <c r="BC46" s="40"/>
      <c r="BD46" s="50"/>
      <c r="BE46" s="44">
        <f t="shared" si="16"/>
        <v>19394.63</v>
      </c>
    </row>
    <row r="47" spans="1:57" x14ac:dyDescent="0.2">
      <c r="A47" s="8">
        <v>42</v>
      </c>
      <c r="B47" s="12" t="s">
        <v>64</v>
      </c>
      <c r="C47" s="12" t="s">
        <v>32</v>
      </c>
      <c r="D47" s="39">
        <v>1295.5999999999999</v>
      </c>
      <c r="E47" s="40">
        <v>1281</v>
      </c>
      <c r="F47" s="39">
        <f t="shared" si="1"/>
        <v>1295.5999999999999</v>
      </c>
      <c r="G47" s="40">
        <v>1291</v>
      </c>
      <c r="H47" s="39">
        <f t="shared" si="2"/>
        <v>1295.5999999999999</v>
      </c>
      <c r="I47" s="40">
        <v>1293</v>
      </c>
      <c r="J47" s="41">
        <f t="shared" si="3"/>
        <v>3886.7999999999997</v>
      </c>
      <c r="K47" s="59">
        <f t="shared" si="3"/>
        <v>3865</v>
      </c>
      <c r="L47" s="50">
        <f t="shared" si="4"/>
        <v>21.799999999999727</v>
      </c>
      <c r="M47" s="31">
        <v>1280</v>
      </c>
      <c r="N47" s="34">
        <v>1280</v>
      </c>
      <c r="O47" s="31">
        <v>1280</v>
      </c>
      <c r="P47" s="68"/>
      <c r="Q47" s="39">
        <f t="shared" si="5"/>
        <v>1280</v>
      </c>
      <c r="R47" s="42">
        <v>1262</v>
      </c>
      <c r="S47" s="31">
        <v>1280</v>
      </c>
      <c r="T47" s="42">
        <v>1270</v>
      </c>
      <c r="U47" s="43">
        <f t="shared" si="6"/>
        <v>3840</v>
      </c>
      <c r="V47" s="42">
        <f t="shared" si="6"/>
        <v>3812</v>
      </c>
      <c r="W47" s="50">
        <f t="shared" si="7"/>
        <v>28</v>
      </c>
      <c r="X47" s="31">
        <v>1280</v>
      </c>
      <c r="Y47" s="45">
        <v>1277</v>
      </c>
      <c r="Z47" s="31">
        <v>1280</v>
      </c>
      <c r="AA47" s="68"/>
      <c r="AB47" s="39">
        <f t="shared" si="8"/>
        <v>1280</v>
      </c>
      <c r="AC47" s="45">
        <v>1258</v>
      </c>
      <c r="AD47" s="31">
        <v>1280</v>
      </c>
      <c r="AE47" s="42">
        <v>1293</v>
      </c>
      <c r="AF47" s="44">
        <f t="shared" si="9"/>
        <v>3840</v>
      </c>
      <c r="AG47" s="44">
        <f t="shared" si="9"/>
        <v>3828</v>
      </c>
      <c r="AH47" s="51">
        <f t="shared" si="10"/>
        <v>12</v>
      </c>
      <c r="AI47" s="31">
        <v>1280</v>
      </c>
      <c r="AJ47" s="45">
        <v>1266</v>
      </c>
      <c r="AK47" s="43">
        <f t="shared" si="11"/>
        <v>14</v>
      </c>
      <c r="AL47" s="31">
        <v>494.72</v>
      </c>
      <c r="AM47" s="31">
        <v>785.28</v>
      </c>
      <c r="AN47" s="31"/>
      <c r="AO47" s="39">
        <f t="shared" si="0"/>
        <v>1280</v>
      </c>
      <c r="AP47" s="45">
        <v>1268</v>
      </c>
      <c r="AQ47" s="43">
        <f t="shared" si="12"/>
        <v>12</v>
      </c>
      <c r="AR47" s="31">
        <v>494.72</v>
      </c>
      <c r="AS47" s="76">
        <v>659.76</v>
      </c>
      <c r="AT47" s="70">
        <v>27.53</v>
      </c>
      <c r="AU47" s="70">
        <v>21.79</v>
      </c>
      <c r="AV47" s="70">
        <v>66.650000000000006</v>
      </c>
      <c r="AW47" s="39">
        <f t="shared" si="13"/>
        <v>1270.45</v>
      </c>
      <c r="AX47" s="48">
        <v>79.599999999999994</v>
      </c>
      <c r="AY47" s="39">
        <v>36.049999999999997</v>
      </c>
      <c r="AZ47" s="39">
        <f t="shared" si="14"/>
        <v>1386.1</v>
      </c>
      <c r="BA47" s="42"/>
      <c r="BB47" s="44">
        <f t="shared" si="15"/>
        <v>3920.1</v>
      </c>
      <c r="BC47" s="40"/>
      <c r="BD47" s="50"/>
      <c r="BE47" s="44">
        <f t="shared" si="16"/>
        <v>15425.1</v>
      </c>
    </row>
    <row r="48" spans="1:57" x14ac:dyDescent="0.2">
      <c r="A48" s="37">
        <v>43</v>
      </c>
      <c r="B48" s="12" t="s">
        <v>65</v>
      </c>
      <c r="C48" s="12" t="s">
        <v>31</v>
      </c>
      <c r="D48" s="39">
        <v>1619.49</v>
      </c>
      <c r="E48" s="40">
        <v>1522</v>
      </c>
      <c r="F48" s="39">
        <f t="shared" si="1"/>
        <v>1619.49</v>
      </c>
      <c r="G48" s="40">
        <v>1530</v>
      </c>
      <c r="H48" s="39">
        <f t="shared" si="2"/>
        <v>1619.49</v>
      </c>
      <c r="I48" s="40">
        <v>1772</v>
      </c>
      <c r="J48" s="41">
        <f t="shared" si="3"/>
        <v>4858.47</v>
      </c>
      <c r="K48" s="59">
        <f t="shared" si="3"/>
        <v>4824</v>
      </c>
      <c r="L48" s="50">
        <f t="shared" si="4"/>
        <v>34.470000000000255</v>
      </c>
      <c r="M48" s="31">
        <v>1600</v>
      </c>
      <c r="N48" s="34">
        <v>1590</v>
      </c>
      <c r="O48" s="31">
        <v>1600</v>
      </c>
      <c r="P48" s="68"/>
      <c r="Q48" s="39">
        <f t="shared" si="5"/>
        <v>1600</v>
      </c>
      <c r="R48" s="42">
        <v>1574</v>
      </c>
      <c r="S48" s="31">
        <v>1600</v>
      </c>
      <c r="T48" s="42">
        <v>1584</v>
      </c>
      <c r="U48" s="43">
        <f t="shared" si="6"/>
        <v>4800</v>
      </c>
      <c r="V48" s="42">
        <f t="shared" si="6"/>
        <v>4748</v>
      </c>
      <c r="W48" s="50">
        <f t="shared" si="7"/>
        <v>52</v>
      </c>
      <c r="X48" s="31">
        <v>1600</v>
      </c>
      <c r="Y48" s="45">
        <v>1530</v>
      </c>
      <c r="Z48" s="31">
        <v>1600</v>
      </c>
      <c r="AA48" s="68"/>
      <c r="AB48" s="39">
        <f t="shared" si="8"/>
        <v>1600</v>
      </c>
      <c r="AC48" s="45">
        <v>1512</v>
      </c>
      <c r="AD48" s="31">
        <v>1600</v>
      </c>
      <c r="AE48" s="42">
        <v>1692</v>
      </c>
      <c r="AF48" s="44">
        <f t="shared" si="9"/>
        <v>4800</v>
      </c>
      <c r="AG48" s="44">
        <f t="shared" si="9"/>
        <v>4734</v>
      </c>
      <c r="AH48" s="50">
        <f t="shared" si="10"/>
        <v>66</v>
      </c>
      <c r="AI48" s="31">
        <v>1600</v>
      </c>
      <c r="AJ48" s="45">
        <v>1566</v>
      </c>
      <c r="AK48" s="42">
        <f t="shared" si="11"/>
        <v>34</v>
      </c>
      <c r="AL48" s="31">
        <v>618.4</v>
      </c>
      <c r="AM48" s="31">
        <v>981.6</v>
      </c>
      <c r="AN48" s="31"/>
      <c r="AO48" s="39">
        <f t="shared" si="0"/>
        <v>1600</v>
      </c>
      <c r="AP48" s="45">
        <v>1596.8</v>
      </c>
      <c r="AQ48" s="43">
        <f t="shared" si="12"/>
        <v>3.2000000000000455</v>
      </c>
      <c r="AR48" s="31">
        <v>618.4</v>
      </c>
      <c r="AS48" s="76">
        <v>824.7</v>
      </c>
      <c r="AT48" s="70">
        <v>0</v>
      </c>
      <c r="AU48" s="70">
        <v>27.23</v>
      </c>
      <c r="AV48" s="70"/>
      <c r="AW48" s="39">
        <f t="shared" si="13"/>
        <v>1470.33</v>
      </c>
      <c r="AX48" s="48">
        <v>99.5</v>
      </c>
      <c r="AY48" s="39">
        <v>45.08</v>
      </c>
      <c r="AZ48" s="39">
        <f t="shared" si="14"/>
        <v>1614.9099999999999</v>
      </c>
      <c r="BA48" s="42"/>
      <c r="BB48" s="44">
        <f t="shared" si="15"/>
        <v>4777.71</v>
      </c>
      <c r="BC48" s="40"/>
      <c r="BD48" s="50"/>
      <c r="BE48" s="44">
        <f t="shared" si="16"/>
        <v>19083.71</v>
      </c>
    </row>
    <row r="49" spans="1:57" x14ac:dyDescent="0.2">
      <c r="A49" s="8">
        <v>44</v>
      </c>
      <c r="B49" s="12" t="s">
        <v>126</v>
      </c>
      <c r="C49" s="12" t="s">
        <v>31</v>
      </c>
      <c r="D49" s="39">
        <v>1619.49</v>
      </c>
      <c r="E49" s="40">
        <v>1603.8</v>
      </c>
      <c r="F49" s="39">
        <f t="shared" si="1"/>
        <v>1619.49</v>
      </c>
      <c r="G49" s="40">
        <v>1602.2</v>
      </c>
      <c r="H49" s="39">
        <f t="shared" si="2"/>
        <v>1619.49</v>
      </c>
      <c r="I49" s="40">
        <v>1639</v>
      </c>
      <c r="J49" s="41">
        <f t="shared" si="3"/>
        <v>4858.47</v>
      </c>
      <c r="K49" s="59">
        <f t="shared" si="3"/>
        <v>4845</v>
      </c>
      <c r="L49" s="51">
        <f t="shared" si="4"/>
        <v>13.470000000000255</v>
      </c>
      <c r="M49" s="31">
        <v>1600</v>
      </c>
      <c r="N49" s="34">
        <v>1586</v>
      </c>
      <c r="O49" s="31">
        <v>1600</v>
      </c>
      <c r="P49" s="68">
        <v>43.3</v>
      </c>
      <c r="Q49" s="39">
        <f t="shared" si="5"/>
        <v>1643.3</v>
      </c>
      <c r="R49" s="42">
        <v>1608</v>
      </c>
      <c r="S49" s="31">
        <v>1600</v>
      </c>
      <c r="T49" s="42">
        <v>1636.8</v>
      </c>
      <c r="U49" s="43">
        <f t="shared" si="6"/>
        <v>4843.3</v>
      </c>
      <c r="V49" s="42">
        <f t="shared" si="6"/>
        <v>4830.8</v>
      </c>
      <c r="W49" s="51">
        <f t="shared" si="7"/>
        <v>12.5</v>
      </c>
      <c r="X49" s="31">
        <v>1600</v>
      </c>
      <c r="Y49" s="45">
        <v>1587</v>
      </c>
      <c r="Z49" s="31">
        <v>1600</v>
      </c>
      <c r="AA49" s="68">
        <v>62.9</v>
      </c>
      <c r="AB49" s="39">
        <f t="shared" si="8"/>
        <v>1662.9</v>
      </c>
      <c r="AC49" s="45">
        <v>1630.2</v>
      </c>
      <c r="AD49" s="31">
        <v>1600</v>
      </c>
      <c r="AE49" s="42">
        <v>1614.2</v>
      </c>
      <c r="AF49" s="44">
        <f t="shared" si="9"/>
        <v>4862.8999999999996</v>
      </c>
      <c r="AG49" s="44">
        <f t="shared" si="9"/>
        <v>4831.3999999999996</v>
      </c>
      <c r="AH49" s="50">
        <f t="shared" si="10"/>
        <v>31.5</v>
      </c>
      <c r="AI49" s="31">
        <v>1600</v>
      </c>
      <c r="AJ49" s="45">
        <v>1572.8</v>
      </c>
      <c r="AK49" s="42">
        <f t="shared" si="11"/>
        <v>27.200000000000045</v>
      </c>
      <c r="AL49" s="31">
        <v>618.4</v>
      </c>
      <c r="AM49" s="31">
        <v>981.6</v>
      </c>
      <c r="AN49" s="31"/>
      <c r="AO49" s="39">
        <f t="shared" si="0"/>
        <v>1600</v>
      </c>
      <c r="AP49" s="45">
        <v>1576</v>
      </c>
      <c r="AQ49" s="42">
        <f t="shared" si="12"/>
        <v>24</v>
      </c>
      <c r="AR49" s="31">
        <v>618.4</v>
      </c>
      <c r="AS49" s="76">
        <v>824.7</v>
      </c>
      <c r="AT49" s="70">
        <v>0</v>
      </c>
      <c r="AU49" s="70">
        <v>27.23</v>
      </c>
      <c r="AV49" s="70"/>
      <c r="AW49" s="39">
        <f t="shared" si="13"/>
        <v>1470.33</v>
      </c>
      <c r="AX49" s="48">
        <v>99.5</v>
      </c>
      <c r="AY49" s="39"/>
      <c r="AZ49" s="39">
        <f t="shared" si="14"/>
        <v>1569.83</v>
      </c>
      <c r="BA49" s="42"/>
      <c r="BB49" s="44">
        <f t="shared" si="15"/>
        <v>4718.63</v>
      </c>
      <c r="BC49" s="40"/>
      <c r="BD49" s="50"/>
      <c r="BE49" s="44">
        <f t="shared" si="16"/>
        <v>19225.830000000002</v>
      </c>
    </row>
    <row r="50" spans="1:57" x14ac:dyDescent="0.2">
      <c r="A50" s="37">
        <v>45</v>
      </c>
      <c r="B50" s="14" t="s">
        <v>66</v>
      </c>
      <c r="C50" s="13" t="s">
        <v>32</v>
      </c>
      <c r="D50" s="39">
        <v>1943.4</v>
      </c>
      <c r="E50" s="40">
        <v>1940</v>
      </c>
      <c r="F50" s="39">
        <f t="shared" si="1"/>
        <v>1943.4</v>
      </c>
      <c r="G50" s="40">
        <v>1940</v>
      </c>
      <c r="H50" s="39">
        <f t="shared" si="2"/>
        <v>1943.4</v>
      </c>
      <c r="I50" s="40">
        <v>1940</v>
      </c>
      <c r="J50" s="41">
        <f t="shared" si="3"/>
        <v>5830.2000000000007</v>
      </c>
      <c r="K50" s="59">
        <f t="shared" si="3"/>
        <v>5820</v>
      </c>
      <c r="L50" s="51">
        <f t="shared" si="4"/>
        <v>10.200000000000728</v>
      </c>
      <c r="M50" s="31">
        <v>1920</v>
      </c>
      <c r="N50" s="34">
        <v>1910</v>
      </c>
      <c r="O50" s="31">
        <v>1920</v>
      </c>
      <c r="P50" s="68">
        <v>51.95</v>
      </c>
      <c r="Q50" s="39">
        <f t="shared" si="5"/>
        <v>1971.95</v>
      </c>
      <c r="R50" s="42">
        <v>1969</v>
      </c>
      <c r="S50" s="31">
        <v>1920</v>
      </c>
      <c r="T50" s="42">
        <v>1927</v>
      </c>
      <c r="U50" s="43">
        <f t="shared" si="6"/>
        <v>5811.95</v>
      </c>
      <c r="V50" s="42">
        <f t="shared" si="6"/>
        <v>5806</v>
      </c>
      <c r="W50" s="51">
        <f t="shared" si="7"/>
        <v>5.9499999999998181</v>
      </c>
      <c r="X50" s="31">
        <v>1920</v>
      </c>
      <c r="Y50" s="45">
        <v>1920</v>
      </c>
      <c r="Z50" s="31">
        <v>1920</v>
      </c>
      <c r="AA50" s="68">
        <v>75.48</v>
      </c>
      <c r="AB50" s="39">
        <f t="shared" si="8"/>
        <v>1995.48</v>
      </c>
      <c r="AC50" s="45">
        <v>1912</v>
      </c>
      <c r="AD50" s="31">
        <v>1920</v>
      </c>
      <c r="AE50" s="42">
        <v>1999</v>
      </c>
      <c r="AF50" s="44">
        <f t="shared" si="9"/>
        <v>5835.48</v>
      </c>
      <c r="AG50" s="44">
        <f t="shared" si="9"/>
        <v>5831</v>
      </c>
      <c r="AH50" s="51">
        <f t="shared" si="10"/>
        <v>4.4799999999995634</v>
      </c>
      <c r="AI50" s="31">
        <v>1920</v>
      </c>
      <c r="AJ50" s="45">
        <v>1909</v>
      </c>
      <c r="AK50" s="43">
        <f t="shared" si="11"/>
        <v>11</v>
      </c>
      <c r="AL50" s="31">
        <v>742.08</v>
      </c>
      <c r="AM50" s="31">
        <v>1177.92</v>
      </c>
      <c r="AN50" s="31"/>
      <c r="AO50" s="39">
        <f t="shared" si="0"/>
        <v>1920</v>
      </c>
      <c r="AP50" s="45">
        <v>1919</v>
      </c>
      <c r="AQ50" s="43">
        <f t="shared" si="12"/>
        <v>1</v>
      </c>
      <c r="AR50" s="31">
        <v>742.08</v>
      </c>
      <c r="AS50" s="76">
        <v>989.64</v>
      </c>
      <c r="AT50" s="70">
        <v>41.3</v>
      </c>
      <c r="AU50" s="70">
        <v>32.69</v>
      </c>
      <c r="AV50" s="70">
        <v>99.98</v>
      </c>
      <c r="AW50" s="39">
        <f t="shared" si="13"/>
        <v>1905.69</v>
      </c>
      <c r="AX50" s="48">
        <v>119.4</v>
      </c>
      <c r="AY50" s="39">
        <v>54.08</v>
      </c>
      <c r="AZ50" s="39">
        <f t="shared" si="14"/>
        <v>2079.17</v>
      </c>
      <c r="BA50" s="42"/>
      <c r="BB50" s="44">
        <f t="shared" si="15"/>
        <v>5907.17</v>
      </c>
      <c r="BC50" s="40"/>
      <c r="BD50" s="50"/>
      <c r="BE50" s="44">
        <f t="shared" si="16"/>
        <v>23364.17</v>
      </c>
    </row>
    <row r="51" spans="1:57" x14ac:dyDescent="0.2">
      <c r="A51" s="8">
        <v>46</v>
      </c>
      <c r="B51" s="12" t="s">
        <v>67</v>
      </c>
      <c r="C51" s="12" t="s">
        <v>32</v>
      </c>
      <c r="D51" s="39">
        <v>1295.5999999999999</v>
      </c>
      <c r="E51" s="40">
        <v>1291</v>
      </c>
      <c r="F51" s="39">
        <f t="shared" si="1"/>
        <v>1295.5999999999999</v>
      </c>
      <c r="G51" s="40">
        <v>1278</v>
      </c>
      <c r="H51" s="39">
        <f t="shared" si="2"/>
        <v>1295.5999999999999</v>
      </c>
      <c r="I51" s="40">
        <v>1309</v>
      </c>
      <c r="J51" s="41">
        <f t="shared" si="3"/>
        <v>3886.7999999999997</v>
      </c>
      <c r="K51" s="59">
        <f t="shared" si="3"/>
        <v>3878</v>
      </c>
      <c r="L51" s="51">
        <f t="shared" si="4"/>
        <v>8.7999999999997272</v>
      </c>
      <c r="M51" s="31">
        <v>1280</v>
      </c>
      <c r="N51" s="34">
        <v>1278</v>
      </c>
      <c r="O51" s="31">
        <v>1280</v>
      </c>
      <c r="P51" s="68">
        <v>34.630000000000003</v>
      </c>
      <c r="Q51" s="39">
        <f t="shared" si="5"/>
        <v>1314.63</v>
      </c>
      <c r="R51" s="42">
        <v>1280</v>
      </c>
      <c r="S51" s="31">
        <v>1280</v>
      </c>
      <c r="T51" s="42">
        <v>1310</v>
      </c>
      <c r="U51" s="43">
        <f t="shared" si="6"/>
        <v>3874.63</v>
      </c>
      <c r="V51" s="42">
        <f t="shared" si="6"/>
        <v>3868</v>
      </c>
      <c r="W51" s="51">
        <f t="shared" si="7"/>
        <v>6.6300000000001091</v>
      </c>
      <c r="X51" s="31">
        <v>1280</v>
      </c>
      <c r="Y51" s="45">
        <v>1275</v>
      </c>
      <c r="Z51" s="31">
        <v>1280</v>
      </c>
      <c r="AA51" s="68">
        <v>50.32</v>
      </c>
      <c r="AB51" s="39">
        <f t="shared" si="8"/>
        <v>1330.32</v>
      </c>
      <c r="AC51" s="45">
        <v>1266</v>
      </c>
      <c r="AD51" s="31">
        <v>1280</v>
      </c>
      <c r="AE51" s="42">
        <v>1348</v>
      </c>
      <c r="AF51" s="44">
        <f t="shared" si="9"/>
        <v>3890.3199999999997</v>
      </c>
      <c r="AG51" s="44">
        <f t="shared" si="9"/>
        <v>3889</v>
      </c>
      <c r="AH51" s="51">
        <f t="shared" si="10"/>
        <v>1.319999999999709</v>
      </c>
      <c r="AI51" s="31">
        <v>1280</v>
      </c>
      <c r="AJ51" s="45">
        <v>1274</v>
      </c>
      <c r="AK51" s="43">
        <f t="shared" si="11"/>
        <v>6</v>
      </c>
      <c r="AL51" s="31">
        <v>494.72</v>
      </c>
      <c r="AM51" s="31">
        <v>785.28</v>
      </c>
      <c r="AN51" s="31"/>
      <c r="AO51" s="39">
        <f t="shared" si="0"/>
        <v>1280</v>
      </c>
      <c r="AP51" s="45">
        <v>1224</v>
      </c>
      <c r="AQ51" s="42">
        <f t="shared" si="12"/>
        <v>56</v>
      </c>
      <c r="AR51" s="31">
        <v>494.72</v>
      </c>
      <c r="AS51" s="76">
        <v>659.76</v>
      </c>
      <c r="AT51" s="70">
        <v>27.53</v>
      </c>
      <c r="AU51" s="70">
        <v>21.79</v>
      </c>
      <c r="AV51" s="70">
        <v>66.650000000000006</v>
      </c>
      <c r="AW51" s="39">
        <f t="shared" si="13"/>
        <v>1270.45</v>
      </c>
      <c r="AX51" s="48">
        <v>79.599999999999994</v>
      </c>
      <c r="AY51" s="39"/>
      <c r="AZ51" s="39">
        <f t="shared" si="14"/>
        <v>1350.05</v>
      </c>
      <c r="BA51" s="42"/>
      <c r="BB51" s="44">
        <f t="shared" si="15"/>
        <v>3848.05</v>
      </c>
      <c r="BC51" s="40"/>
      <c r="BD51" s="50"/>
      <c r="BE51" s="44">
        <f t="shared" si="16"/>
        <v>15483.05</v>
      </c>
    </row>
    <row r="52" spans="1:57" x14ac:dyDescent="0.2">
      <c r="A52" s="37">
        <v>47</v>
      </c>
      <c r="B52" s="12" t="s">
        <v>68</v>
      </c>
      <c r="C52" s="12" t="s">
        <v>32</v>
      </c>
      <c r="D52" s="39">
        <v>1295.5999999999999</v>
      </c>
      <c r="E52" s="40">
        <v>1282.8</v>
      </c>
      <c r="F52" s="39">
        <f t="shared" si="1"/>
        <v>1295.5999999999999</v>
      </c>
      <c r="G52" s="40">
        <v>1231.2</v>
      </c>
      <c r="H52" s="39">
        <f t="shared" si="2"/>
        <v>1295.5999999999999</v>
      </c>
      <c r="I52" s="40">
        <v>1332</v>
      </c>
      <c r="J52" s="41">
        <f t="shared" si="3"/>
        <v>3886.7999999999997</v>
      </c>
      <c r="K52" s="59">
        <f t="shared" si="3"/>
        <v>3846</v>
      </c>
      <c r="L52" s="50">
        <f t="shared" si="4"/>
        <v>40.799999999999727</v>
      </c>
      <c r="M52" s="31">
        <v>1280</v>
      </c>
      <c r="N52" s="34">
        <v>0</v>
      </c>
      <c r="O52" s="31">
        <v>1280</v>
      </c>
      <c r="P52" s="68"/>
      <c r="Q52" s="39">
        <f>O52+P52+43</f>
        <v>1323</v>
      </c>
      <c r="R52" s="42">
        <v>1323</v>
      </c>
      <c r="S52" s="31">
        <f>1280-43</f>
        <v>1237</v>
      </c>
      <c r="T52" s="42">
        <v>2504.1999999999998</v>
      </c>
      <c r="U52" s="43">
        <f t="shared" si="6"/>
        <v>3840</v>
      </c>
      <c r="V52" s="42">
        <f t="shared" si="6"/>
        <v>3827.2</v>
      </c>
      <c r="W52" s="51">
        <f t="shared" si="7"/>
        <v>12.800000000000182</v>
      </c>
      <c r="X52" s="31">
        <v>1280</v>
      </c>
      <c r="Y52" s="45">
        <v>1272</v>
      </c>
      <c r="Z52" s="31">
        <v>1280</v>
      </c>
      <c r="AA52" s="68">
        <v>50.32</v>
      </c>
      <c r="AB52" s="39">
        <f t="shared" si="8"/>
        <v>1330.32</v>
      </c>
      <c r="AC52" s="45">
        <v>1302</v>
      </c>
      <c r="AD52" s="31">
        <v>1280</v>
      </c>
      <c r="AE52" s="42">
        <v>1309.2</v>
      </c>
      <c r="AF52" s="44">
        <f t="shared" si="9"/>
        <v>3890.3199999999997</v>
      </c>
      <c r="AG52" s="44">
        <f t="shared" si="9"/>
        <v>3883.2</v>
      </c>
      <c r="AH52" s="51">
        <f t="shared" si="10"/>
        <v>7.1199999999998909</v>
      </c>
      <c r="AI52" s="31">
        <v>1280</v>
      </c>
      <c r="AJ52" s="45">
        <v>1249.2</v>
      </c>
      <c r="AK52" s="42">
        <f t="shared" si="11"/>
        <v>30.799999999999955</v>
      </c>
      <c r="AL52" s="31">
        <v>494.72</v>
      </c>
      <c r="AM52" s="31">
        <v>785.28</v>
      </c>
      <c r="AN52" s="31"/>
      <c r="AO52" s="39">
        <f t="shared" si="0"/>
        <v>1280</v>
      </c>
      <c r="AP52" s="45">
        <v>1186</v>
      </c>
      <c r="AQ52" s="42">
        <f t="shared" si="12"/>
        <v>94</v>
      </c>
      <c r="AR52" s="31">
        <v>494.72</v>
      </c>
      <c r="AS52" s="76">
        <v>659.76</v>
      </c>
      <c r="AT52" s="70">
        <v>27.53</v>
      </c>
      <c r="AU52" s="70">
        <v>21.79</v>
      </c>
      <c r="AV52" s="70"/>
      <c r="AW52" s="39">
        <f t="shared" si="13"/>
        <v>1203.8</v>
      </c>
      <c r="AX52" s="48">
        <v>79.599999999999994</v>
      </c>
      <c r="AY52" s="39"/>
      <c r="AZ52" s="39">
        <f t="shared" si="14"/>
        <v>1283.3999999999999</v>
      </c>
      <c r="BA52" s="42"/>
      <c r="BB52" s="44">
        <f t="shared" si="15"/>
        <v>3718.5999999999995</v>
      </c>
      <c r="BC52" s="40"/>
      <c r="BD52" s="50"/>
      <c r="BE52" s="44">
        <f t="shared" si="16"/>
        <v>15275</v>
      </c>
    </row>
    <row r="53" spans="1:57" x14ac:dyDescent="0.2">
      <c r="A53" s="8">
        <v>48</v>
      </c>
      <c r="B53" s="12" t="s">
        <v>138</v>
      </c>
      <c r="C53" s="12" t="s">
        <v>32</v>
      </c>
      <c r="D53" s="39"/>
      <c r="E53" s="40"/>
      <c r="F53" s="39"/>
      <c r="G53" s="40"/>
      <c r="H53" s="39"/>
      <c r="I53" s="40"/>
      <c r="J53" s="41"/>
      <c r="K53" s="59"/>
      <c r="L53" s="50"/>
      <c r="M53" s="31">
        <v>1280</v>
      </c>
      <c r="N53" s="34">
        <v>1247.8</v>
      </c>
      <c r="O53" s="31">
        <v>1280</v>
      </c>
      <c r="P53" s="68"/>
      <c r="Q53" s="39">
        <f t="shared" si="5"/>
        <v>1280</v>
      </c>
      <c r="R53" s="42">
        <v>1262</v>
      </c>
      <c r="S53" s="31">
        <v>1280</v>
      </c>
      <c r="T53" s="42">
        <v>1325</v>
      </c>
      <c r="U53" s="43">
        <f t="shared" si="6"/>
        <v>3840</v>
      </c>
      <c r="V53" s="42">
        <f t="shared" si="6"/>
        <v>3834.8</v>
      </c>
      <c r="W53" s="51">
        <f t="shared" si="7"/>
        <v>5.1999999999998181</v>
      </c>
      <c r="X53" s="31">
        <v>1280</v>
      </c>
      <c r="Y53" s="45">
        <v>1208</v>
      </c>
      <c r="Z53" s="31">
        <v>1280</v>
      </c>
      <c r="AA53" s="68">
        <v>50.32</v>
      </c>
      <c r="AB53" s="39">
        <f t="shared" si="8"/>
        <v>1330.32</v>
      </c>
      <c r="AC53" s="45">
        <v>1302</v>
      </c>
      <c r="AD53" s="31">
        <v>1280</v>
      </c>
      <c r="AE53" s="42">
        <v>1380</v>
      </c>
      <c r="AF53" s="44">
        <f t="shared" si="9"/>
        <v>3890.3199999999997</v>
      </c>
      <c r="AG53" s="44">
        <f t="shared" si="9"/>
        <v>3890</v>
      </c>
      <c r="AH53" s="51">
        <f t="shared" si="10"/>
        <v>0.31999999999970896</v>
      </c>
      <c r="AI53" s="31">
        <v>1280</v>
      </c>
      <c r="AJ53" s="45">
        <v>1232.8</v>
      </c>
      <c r="AK53" s="42">
        <f t="shared" si="11"/>
        <v>47.200000000000045</v>
      </c>
      <c r="AL53" s="31">
        <v>494.72</v>
      </c>
      <c r="AM53" s="31">
        <v>785.28</v>
      </c>
      <c r="AN53" s="31"/>
      <c r="AO53" s="39">
        <f t="shared" si="0"/>
        <v>1280</v>
      </c>
      <c r="AP53" s="45">
        <v>1273</v>
      </c>
      <c r="AQ53" s="43">
        <f t="shared" si="12"/>
        <v>7</v>
      </c>
      <c r="AR53" s="31">
        <v>494.72</v>
      </c>
      <c r="AS53" s="76">
        <v>659.76</v>
      </c>
      <c r="AT53" s="70">
        <v>27.53</v>
      </c>
      <c r="AU53" s="70">
        <v>21.79</v>
      </c>
      <c r="AV53" s="70"/>
      <c r="AW53" s="39">
        <f t="shared" si="13"/>
        <v>1203.8</v>
      </c>
      <c r="AX53" s="48">
        <v>79.599999999999994</v>
      </c>
      <c r="AY53" s="39">
        <v>36.049999999999997</v>
      </c>
      <c r="AZ53" s="39">
        <f t="shared" si="14"/>
        <v>1319.4499999999998</v>
      </c>
      <c r="BA53" s="42"/>
      <c r="BB53" s="44">
        <f t="shared" si="15"/>
        <v>3825.25</v>
      </c>
      <c r="BC53" s="40"/>
      <c r="BD53" s="50"/>
      <c r="BE53" s="44">
        <f t="shared" si="16"/>
        <v>11550.05</v>
      </c>
    </row>
    <row r="54" spans="1:57" x14ac:dyDescent="0.2">
      <c r="A54" s="37">
        <v>49</v>
      </c>
      <c r="B54" s="14" t="s">
        <v>69</v>
      </c>
      <c r="C54" s="14" t="s">
        <v>32</v>
      </c>
      <c r="D54" s="39">
        <v>1943.4</v>
      </c>
      <c r="E54" s="40">
        <v>1880</v>
      </c>
      <c r="F54" s="39">
        <f t="shared" si="1"/>
        <v>1943.4</v>
      </c>
      <c r="G54" s="40">
        <v>1904</v>
      </c>
      <c r="H54" s="39">
        <f t="shared" si="2"/>
        <v>1943.4</v>
      </c>
      <c r="I54" s="40">
        <v>1880</v>
      </c>
      <c r="J54" s="41">
        <f t="shared" si="3"/>
        <v>5830.2000000000007</v>
      </c>
      <c r="K54" s="59">
        <f t="shared" si="3"/>
        <v>5664</v>
      </c>
      <c r="L54" s="50">
        <f t="shared" si="4"/>
        <v>166.20000000000073</v>
      </c>
      <c r="M54" s="31">
        <v>1920</v>
      </c>
      <c r="N54" s="34">
        <v>1880</v>
      </c>
      <c r="O54" s="31">
        <v>1920</v>
      </c>
      <c r="P54" s="68"/>
      <c r="Q54" s="39">
        <f t="shared" si="5"/>
        <v>1920</v>
      </c>
      <c r="R54" s="42">
        <v>1900</v>
      </c>
      <c r="S54" s="31">
        <v>1920</v>
      </c>
      <c r="T54" s="42">
        <v>1866</v>
      </c>
      <c r="U54" s="43">
        <f t="shared" si="6"/>
        <v>5760</v>
      </c>
      <c r="V54" s="42">
        <f t="shared" si="6"/>
        <v>5646</v>
      </c>
      <c r="W54" s="50">
        <f t="shared" si="7"/>
        <v>114</v>
      </c>
      <c r="X54" s="31">
        <v>1920</v>
      </c>
      <c r="Y54" s="45">
        <v>1906</v>
      </c>
      <c r="Z54" s="31">
        <v>1920</v>
      </c>
      <c r="AA54" s="68"/>
      <c r="AB54" s="39">
        <f t="shared" si="8"/>
        <v>1920</v>
      </c>
      <c r="AC54" s="45">
        <v>1846</v>
      </c>
      <c r="AD54" s="31">
        <v>1920</v>
      </c>
      <c r="AE54" s="42">
        <v>1816</v>
      </c>
      <c r="AF54" s="44">
        <f t="shared" si="9"/>
        <v>5760</v>
      </c>
      <c r="AG54" s="44">
        <f t="shared" si="9"/>
        <v>5568</v>
      </c>
      <c r="AH54" s="50">
        <f t="shared" si="10"/>
        <v>192</v>
      </c>
      <c r="AI54" s="31">
        <v>1920</v>
      </c>
      <c r="AJ54" s="45">
        <v>1896</v>
      </c>
      <c r="AK54" s="42">
        <f t="shared" si="11"/>
        <v>24</v>
      </c>
      <c r="AL54" s="31">
        <v>742.08</v>
      </c>
      <c r="AM54" s="31">
        <v>1177.92</v>
      </c>
      <c r="AN54" s="31"/>
      <c r="AO54" s="39">
        <f t="shared" si="0"/>
        <v>1920</v>
      </c>
      <c r="AP54" s="45">
        <v>1530</v>
      </c>
      <c r="AQ54" s="42">
        <f t="shared" si="12"/>
        <v>390</v>
      </c>
      <c r="AR54" s="31">
        <v>742.08</v>
      </c>
      <c r="AS54" s="76">
        <v>989.64</v>
      </c>
      <c r="AT54" s="70">
        <v>0</v>
      </c>
      <c r="AU54" s="70">
        <v>32.69</v>
      </c>
      <c r="AV54" s="70"/>
      <c r="AW54" s="39">
        <f t="shared" si="13"/>
        <v>1764.41</v>
      </c>
      <c r="AX54" s="48">
        <v>119.4</v>
      </c>
      <c r="AY54" s="39"/>
      <c r="AZ54" s="39">
        <f t="shared" si="14"/>
        <v>1883.8100000000002</v>
      </c>
      <c r="BA54" s="42"/>
      <c r="BB54" s="44">
        <f t="shared" si="15"/>
        <v>5309.81</v>
      </c>
      <c r="BC54" s="40"/>
      <c r="BD54" s="50"/>
      <c r="BE54" s="44">
        <f t="shared" si="16"/>
        <v>22187.81</v>
      </c>
    </row>
    <row r="55" spans="1:57" x14ac:dyDescent="0.2">
      <c r="A55" s="8">
        <v>50</v>
      </c>
      <c r="B55" s="12" t="s">
        <v>70</v>
      </c>
      <c r="C55" s="12" t="s">
        <v>32</v>
      </c>
      <c r="D55" s="39">
        <v>1295.5999999999999</v>
      </c>
      <c r="E55" s="40">
        <v>1269</v>
      </c>
      <c r="F55" s="39">
        <f t="shared" si="1"/>
        <v>1295.5999999999999</v>
      </c>
      <c r="G55" s="40">
        <v>1274</v>
      </c>
      <c r="H55" s="39">
        <f t="shared" si="2"/>
        <v>1295.5999999999999</v>
      </c>
      <c r="I55" s="40">
        <v>1330.8</v>
      </c>
      <c r="J55" s="41">
        <f t="shared" si="3"/>
        <v>3886.7999999999997</v>
      </c>
      <c r="K55" s="59">
        <f t="shared" si="3"/>
        <v>3873.8</v>
      </c>
      <c r="L55" s="51">
        <f t="shared" si="4"/>
        <v>12.999999999999545</v>
      </c>
      <c r="M55" s="31">
        <f>1280+45</f>
        <v>1325</v>
      </c>
      <c r="N55" s="34">
        <v>1325</v>
      </c>
      <c r="O55" s="31">
        <v>1280</v>
      </c>
      <c r="P55" s="68">
        <v>34.630000000000003</v>
      </c>
      <c r="Q55" s="39">
        <f>O55+P55-45</f>
        <v>1269.6300000000001</v>
      </c>
      <c r="R55" s="42">
        <v>1263.8</v>
      </c>
      <c r="S55" s="31">
        <v>1280</v>
      </c>
      <c r="T55" s="42">
        <v>1276</v>
      </c>
      <c r="U55" s="43">
        <f t="shared" si="6"/>
        <v>3874.63</v>
      </c>
      <c r="V55" s="42">
        <f t="shared" si="6"/>
        <v>3864.8</v>
      </c>
      <c r="W55" s="51">
        <f t="shared" si="7"/>
        <v>9.8299999999999272</v>
      </c>
      <c r="X55" s="31">
        <v>1280</v>
      </c>
      <c r="Y55" s="45">
        <v>1254</v>
      </c>
      <c r="Z55" s="31">
        <v>1280</v>
      </c>
      <c r="AA55" s="68">
        <v>50.32</v>
      </c>
      <c r="AB55" s="39">
        <f t="shared" si="8"/>
        <v>1330.32</v>
      </c>
      <c r="AC55" s="45">
        <v>1247</v>
      </c>
      <c r="AD55" s="31">
        <v>1280</v>
      </c>
      <c r="AE55" s="42">
        <v>1385</v>
      </c>
      <c r="AF55" s="44">
        <f t="shared" si="9"/>
        <v>3890.3199999999997</v>
      </c>
      <c r="AG55" s="44">
        <f t="shared" si="9"/>
        <v>3886</v>
      </c>
      <c r="AH55" s="51">
        <f t="shared" si="10"/>
        <v>4.319999999999709</v>
      </c>
      <c r="AI55" s="31">
        <v>1280</v>
      </c>
      <c r="AJ55" s="45">
        <v>1272</v>
      </c>
      <c r="AK55" s="43">
        <f t="shared" si="11"/>
        <v>8</v>
      </c>
      <c r="AL55" s="31">
        <v>494.72</v>
      </c>
      <c r="AM55" s="31">
        <v>785.28</v>
      </c>
      <c r="AN55" s="31"/>
      <c r="AO55" s="39">
        <f t="shared" si="0"/>
        <v>1280</v>
      </c>
      <c r="AP55" s="45">
        <v>1279.8</v>
      </c>
      <c r="AQ55" s="43">
        <f t="shared" si="12"/>
        <v>0.20000000000004547</v>
      </c>
      <c r="AR55" s="31">
        <v>494.72</v>
      </c>
      <c r="AS55" s="76">
        <v>659.76</v>
      </c>
      <c r="AT55" s="70">
        <v>27.53</v>
      </c>
      <c r="AU55" s="70">
        <v>21.79</v>
      </c>
      <c r="AV55" s="70">
        <v>66.650000000000006</v>
      </c>
      <c r="AW55" s="39">
        <f t="shared" si="13"/>
        <v>1270.45</v>
      </c>
      <c r="AX55" s="48">
        <v>79.599999999999994</v>
      </c>
      <c r="AY55" s="39">
        <v>36.049999999999997</v>
      </c>
      <c r="AZ55" s="39">
        <f t="shared" si="14"/>
        <v>1386.1</v>
      </c>
      <c r="BA55" s="42"/>
      <c r="BB55" s="44">
        <f t="shared" si="15"/>
        <v>3937.9</v>
      </c>
      <c r="BC55" s="40"/>
      <c r="BD55" s="50"/>
      <c r="BE55" s="44">
        <f t="shared" si="16"/>
        <v>15562.5</v>
      </c>
    </row>
    <row r="56" spans="1:57" x14ac:dyDescent="0.2">
      <c r="A56" s="37">
        <v>51</v>
      </c>
      <c r="B56" s="12" t="s">
        <v>71</v>
      </c>
      <c r="C56" s="12" t="s">
        <v>34</v>
      </c>
      <c r="D56" s="39">
        <v>1943.39</v>
      </c>
      <c r="E56" s="40">
        <v>1920</v>
      </c>
      <c r="F56" s="39">
        <f t="shared" si="1"/>
        <v>1943.39</v>
      </c>
      <c r="G56" s="40">
        <v>1942.4</v>
      </c>
      <c r="H56" s="39">
        <f t="shared" si="2"/>
        <v>1943.39</v>
      </c>
      <c r="I56" s="40">
        <v>1933</v>
      </c>
      <c r="J56" s="41">
        <f t="shared" si="3"/>
        <v>5830.17</v>
      </c>
      <c r="K56" s="59">
        <f t="shared" si="3"/>
        <v>5795.4</v>
      </c>
      <c r="L56" s="50">
        <f t="shared" si="4"/>
        <v>34.770000000000437</v>
      </c>
      <c r="M56" s="31">
        <v>1920</v>
      </c>
      <c r="N56" s="34">
        <v>1915</v>
      </c>
      <c r="O56" s="31">
        <v>1920</v>
      </c>
      <c r="P56" s="68"/>
      <c r="Q56" s="39">
        <f t="shared" si="5"/>
        <v>1920</v>
      </c>
      <c r="R56" s="42">
        <v>1917</v>
      </c>
      <c r="S56" s="31">
        <v>1920</v>
      </c>
      <c r="T56" s="42">
        <v>1920</v>
      </c>
      <c r="U56" s="43">
        <f t="shared" si="6"/>
        <v>5760</v>
      </c>
      <c r="V56" s="42">
        <f t="shared" si="6"/>
        <v>5752</v>
      </c>
      <c r="W56" s="51">
        <f t="shared" si="7"/>
        <v>8</v>
      </c>
      <c r="X56" s="31">
        <v>1920</v>
      </c>
      <c r="Y56" s="45">
        <v>1878</v>
      </c>
      <c r="Z56" s="31">
        <v>1920</v>
      </c>
      <c r="AA56" s="68">
        <v>75.48</v>
      </c>
      <c r="AB56" s="39">
        <f t="shared" si="8"/>
        <v>1995.48</v>
      </c>
      <c r="AC56" s="45">
        <v>1994.4</v>
      </c>
      <c r="AD56" s="31">
        <v>1920</v>
      </c>
      <c r="AE56" s="42">
        <v>1948.8</v>
      </c>
      <c r="AF56" s="44">
        <f t="shared" si="9"/>
        <v>5835.48</v>
      </c>
      <c r="AG56" s="44">
        <f t="shared" si="9"/>
        <v>5821.2</v>
      </c>
      <c r="AH56" s="51">
        <f t="shared" si="10"/>
        <v>14.279999999999745</v>
      </c>
      <c r="AI56" s="31">
        <v>1920</v>
      </c>
      <c r="AJ56" s="45">
        <v>1909</v>
      </c>
      <c r="AK56" s="43">
        <f t="shared" si="11"/>
        <v>11</v>
      </c>
      <c r="AL56" s="31">
        <v>742.08</v>
      </c>
      <c r="AM56" s="31">
        <v>1177.92</v>
      </c>
      <c r="AN56" s="31"/>
      <c r="AO56" s="39">
        <f t="shared" si="0"/>
        <v>1920</v>
      </c>
      <c r="AP56" s="45">
        <v>1894.2</v>
      </c>
      <c r="AQ56" s="42">
        <f t="shared" si="12"/>
        <v>25.799999999999955</v>
      </c>
      <c r="AR56" s="31">
        <v>742.08</v>
      </c>
      <c r="AS56" s="76">
        <v>989.64</v>
      </c>
      <c r="AT56" s="70">
        <v>41.29</v>
      </c>
      <c r="AU56" s="70">
        <v>32.68</v>
      </c>
      <c r="AV56" s="70">
        <v>99.99</v>
      </c>
      <c r="AW56" s="39">
        <f t="shared" si="13"/>
        <v>1905.68</v>
      </c>
      <c r="AX56" s="48">
        <v>119.4</v>
      </c>
      <c r="AY56" s="39"/>
      <c r="AZ56" s="39">
        <f t="shared" si="14"/>
        <v>2025.0800000000002</v>
      </c>
      <c r="BA56" s="42"/>
      <c r="BB56" s="44">
        <f t="shared" si="15"/>
        <v>5828.28</v>
      </c>
      <c r="BC56" s="40"/>
      <c r="BD56" s="50"/>
      <c r="BE56" s="44">
        <f t="shared" si="16"/>
        <v>23196.880000000001</v>
      </c>
    </row>
    <row r="57" spans="1:57" x14ac:dyDescent="0.2">
      <c r="A57" s="8">
        <v>52</v>
      </c>
      <c r="B57" s="12" t="s">
        <v>72</v>
      </c>
      <c r="C57" s="12" t="s">
        <v>31</v>
      </c>
      <c r="D57" s="39">
        <v>1619.49</v>
      </c>
      <c r="E57" s="40">
        <v>1617</v>
      </c>
      <c r="F57" s="39">
        <f t="shared" si="1"/>
        <v>1619.49</v>
      </c>
      <c r="G57" s="40">
        <v>1618</v>
      </c>
      <c r="H57" s="39">
        <f t="shared" si="2"/>
        <v>1619.49</v>
      </c>
      <c r="I57" s="40">
        <v>1619</v>
      </c>
      <c r="J57" s="41">
        <f t="shared" si="3"/>
        <v>4858.47</v>
      </c>
      <c r="K57" s="59">
        <f t="shared" si="3"/>
        <v>4854</v>
      </c>
      <c r="L57" s="51">
        <f t="shared" si="4"/>
        <v>4.4700000000002547</v>
      </c>
      <c r="M57" s="31">
        <v>1600</v>
      </c>
      <c r="N57" s="34">
        <v>1598</v>
      </c>
      <c r="O57" s="31">
        <v>1600</v>
      </c>
      <c r="P57" s="68">
        <v>43.3</v>
      </c>
      <c r="Q57" s="39">
        <f t="shared" si="5"/>
        <v>1643.3</v>
      </c>
      <c r="R57" s="42">
        <v>1587</v>
      </c>
      <c r="S57" s="31">
        <v>1600</v>
      </c>
      <c r="T57" s="42">
        <v>1642</v>
      </c>
      <c r="U57" s="43">
        <f t="shared" si="6"/>
        <v>4843.3</v>
      </c>
      <c r="V57" s="42">
        <f t="shared" si="6"/>
        <v>4827</v>
      </c>
      <c r="W57" s="51">
        <f t="shared" si="7"/>
        <v>16.300000000000182</v>
      </c>
      <c r="X57" s="31">
        <v>1600</v>
      </c>
      <c r="Y57" s="45">
        <v>1587</v>
      </c>
      <c r="Z57" s="31">
        <v>1600</v>
      </c>
      <c r="AA57" s="68">
        <v>62.9</v>
      </c>
      <c r="AB57" s="39">
        <f t="shared" si="8"/>
        <v>1662.9</v>
      </c>
      <c r="AC57" s="45">
        <v>1653</v>
      </c>
      <c r="AD57" s="31">
        <v>1600</v>
      </c>
      <c r="AE57" s="42">
        <v>1622</v>
      </c>
      <c r="AF57" s="44">
        <f t="shared" si="9"/>
        <v>4862.8999999999996</v>
      </c>
      <c r="AG57" s="44">
        <f t="shared" si="9"/>
        <v>4862</v>
      </c>
      <c r="AH57" s="51">
        <f t="shared" si="10"/>
        <v>0.8999999999996362</v>
      </c>
      <c r="AI57" s="31">
        <v>1600</v>
      </c>
      <c r="AJ57" s="45">
        <v>1486</v>
      </c>
      <c r="AK57" s="42">
        <f t="shared" si="11"/>
        <v>114</v>
      </c>
      <c r="AL57" s="31">
        <v>618.4</v>
      </c>
      <c r="AM57" s="31">
        <v>981.6</v>
      </c>
      <c r="AN57" s="31"/>
      <c r="AO57" s="39">
        <f t="shared" si="0"/>
        <v>1600</v>
      </c>
      <c r="AP57" s="45">
        <v>1575</v>
      </c>
      <c r="AQ57" s="42">
        <f t="shared" si="12"/>
        <v>25</v>
      </c>
      <c r="AR57" s="31">
        <v>618.4</v>
      </c>
      <c r="AS57" s="76">
        <v>824.7</v>
      </c>
      <c r="AT57" s="70">
        <v>34.409999999999997</v>
      </c>
      <c r="AU57" s="70">
        <v>27.23</v>
      </c>
      <c r="AV57" s="70"/>
      <c r="AW57" s="39">
        <f t="shared" si="13"/>
        <v>1504.74</v>
      </c>
      <c r="AX57" s="48">
        <v>99.5</v>
      </c>
      <c r="AY57" s="39"/>
      <c r="AZ57" s="39">
        <f t="shared" si="14"/>
        <v>1604.24</v>
      </c>
      <c r="BA57" s="42"/>
      <c r="BB57" s="44">
        <f t="shared" si="15"/>
        <v>4665.24</v>
      </c>
      <c r="BC57" s="40"/>
      <c r="BD57" s="50"/>
      <c r="BE57" s="44">
        <f t="shared" si="16"/>
        <v>19208.240000000002</v>
      </c>
    </row>
    <row r="58" spans="1:57" x14ac:dyDescent="0.2">
      <c r="A58" s="37">
        <v>53</v>
      </c>
      <c r="B58" s="14" t="s">
        <v>128</v>
      </c>
      <c r="C58" s="14" t="s">
        <v>32</v>
      </c>
      <c r="D58" s="39">
        <v>1943.4</v>
      </c>
      <c r="E58" s="40">
        <v>1933</v>
      </c>
      <c r="F58" s="39">
        <f t="shared" si="1"/>
        <v>1943.4</v>
      </c>
      <c r="G58" s="40">
        <v>1926</v>
      </c>
      <c r="H58" s="39">
        <f t="shared" si="2"/>
        <v>1943.4</v>
      </c>
      <c r="I58" s="40">
        <v>1907</v>
      </c>
      <c r="J58" s="41">
        <f t="shared" si="3"/>
        <v>5830.2000000000007</v>
      </c>
      <c r="K58" s="59">
        <f t="shared" si="3"/>
        <v>5766</v>
      </c>
      <c r="L58" s="50">
        <f t="shared" si="4"/>
        <v>64.200000000000728</v>
      </c>
      <c r="M58" s="31">
        <v>1920</v>
      </c>
      <c r="N58" s="34">
        <v>1912</v>
      </c>
      <c r="O58" s="31">
        <v>1920</v>
      </c>
      <c r="P58" s="68"/>
      <c r="Q58" s="39">
        <f t="shared" si="5"/>
        <v>1920</v>
      </c>
      <c r="R58" s="42">
        <v>1846</v>
      </c>
      <c r="S58" s="31">
        <v>1920</v>
      </c>
      <c r="T58" s="42">
        <v>1921</v>
      </c>
      <c r="U58" s="43">
        <f t="shared" si="6"/>
        <v>5760</v>
      </c>
      <c r="V58" s="42">
        <f t="shared" si="6"/>
        <v>5679</v>
      </c>
      <c r="W58" s="50">
        <f t="shared" si="7"/>
        <v>81</v>
      </c>
      <c r="X58" s="31">
        <v>1920</v>
      </c>
      <c r="Y58" s="45">
        <v>1905</v>
      </c>
      <c r="Z58" s="31">
        <v>1920</v>
      </c>
      <c r="AA58" s="68"/>
      <c r="AB58" s="39">
        <f t="shared" si="8"/>
        <v>1920</v>
      </c>
      <c r="AC58" s="45">
        <v>1909</v>
      </c>
      <c r="AD58" s="31">
        <v>1920</v>
      </c>
      <c r="AE58" s="42">
        <v>1880</v>
      </c>
      <c r="AF58" s="44">
        <f t="shared" si="9"/>
        <v>5760</v>
      </c>
      <c r="AG58" s="44">
        <f t="shared" si="9"/>
        <v>5694</v>
      </c>
      <c r="AH58" s="50">
        <f t="shared" si="10"/>
        <v>66</v>
      </c>
      <c r="AI58" s="31">
        <v>1920</v>
      </c>
      <c r="AJ58" s="45">
        <v>1840</v>
      </c>
      <c r="AK58" s="42">
        <f t="shared" si="11"/>
        <v>80</v>
      </c>
      <c r="AL58" s="31">
        <v>742.08</v>
      </c>
      <c r="AM58" s="31">
        <v>1177.92</v>
      </c>
      <c r="AN58" s="31"/>
      <c r="AO58" s="39">
        <f t="shared" si="0"/>
        <v>1920</v>
      </c>
      <c r="AP58" s="45">
        <v>1847</v>
      </c>
      <c r="AQ58" s="42">
        <f t="shared" si="12"/>
        <v>73</v>
      </c>
      <c r="AR58" s="31">
        <v>742.08</v>
      </c>
      <c r="AS58" s="76">
        <v>989.64</v>
      </c>
      <c r="AT58" s="70">
        <v>0</v>
      </c>
      <c r="AU58" s="70">
        <v>32.69</v>
      </c>
      <c r="AV58" s="70"/>
      <c r="AW58" s="39">
        <f t="shared" si="13"/>
        <v>1764.41</v>
      </c>
      <c r="AX58" s="48">
        <v>119.4</v>
      </c>
      <c r="AY58" s="39"/>
      <c r="AZ58" s="39">
        <f t="shared" si="14"/>
        <v>1883.8100000000002</v>
      </c>
      <c r="BA58" s="42"/>
      <c r="BB58" s="44">
        <f t="shared" si="15"/>
        <v>5570.81</v>
      </c>
      <c r="BC58" s="40"/>
      <c r="BD58" s="50"/>
      <c r="BE58" s="44">
        <f t="shared" si="16"/>
        <v>22709.81</v>
      </c>
    </row>
    <row r="59" spans="1:57" x14ac:dyDescent="0.2">
      <c r="A59" s="8">
        <v>54</v>
      </c>
      <c r="B59" s="14" t="s">
        <v>73</v>
      </c>
      <c r="C59" s="14" t="s">
        <v>32</v>
      </c>
      <c r="D59" s="39">
        <v>1295.5999999999999</v>
      </c>
      <c r="E59" s="40">
        <v>1281</v>
      </c>
      <c r="F59" s="39">
        <f t="shared" si="1"/>
        <v>1295.5999999999999</v>
      </c>
      <c r="G59" s="40">
        <v>1284</v>
      </c>
      <c r="H59" s="39">
        <f t="shared" si="2"/>
        <v>1295.5999999999999</v>
      </c>
      <c r="I59" s="40">
        <v>1275</v>
      </c>
      <c r="J59" s="41">
        <f t="shared" si="3"/>
        <v>3886.7999999999997</v>
      </c>
      <c r="K59" s="59">
        <f t="shared" si="3"/>
        <v>3840</v>
      </c>
      <c r="L59" s="50">
        <f t="shared" si="4"/>
        <v>46.799999999999727</v>
      </c>
      <c r="M59" s="31">
        <v>1920</v>
      </c>
      <c r="N59" s="34">
        <v>1915</v>
      </c>
      <c r="O59" s="31">
        <v>1920</v>
      </c>
      <c r="P59" s="68"/>
      <c r="Q59" s="39">
        <f t="shared" si="5"/>
        <v>1920</v>
      </c>
      <c r="R59" s="42">
        <v>1906</v>
      </c>
      <c r="S59" s="31">
        <v>1920</v>
      </c>
      <c r="T59" s="42">
        <v>1934</v>
      </c>
      <c r="U59" s="43">
        <f t="shared" si="6"/>
        <v>5760</v>
      </c>
      <c r="V59" s="42">
        <f t="shared" si="6"/>
        <v>5755</v>
      </c>
      <c r="W59" s="51">
        <f t="shared" si="7"/>
        <v>5</v>
      </c>
      <c r="X59" s="31">
        <v>1920</v>
      </c>
      <c r="Y59" s="45">
        <v>1915</v>
      </c>
      <c r="Z59" s="31">
        <v>1920</v>
      </c>
      <c r="AA59" s="68">
        <v>75.48</v>
      </c>
      <c r="AB59" s="39">
        <f t="shared" si="8"/>
        <v>1995.48</v>
      </c>
      <c r="AC59" s="45">
        <v>1933</v>
      </c>
      <c r="AD59" s="31">
        <v>1920</v>
      </c>
      <c r="AE59" s="42">
        <v>1980</v>
      </c>
      <c r="AF59" s="44">
        <f t="shared" si="9"/>
        <v>5835.48</v>
      </c>
      <c r="AG59" s="44">
        <f t="shared" si="9"/>
        <v>5828</v>
      </c>
      <c r="AH59" s="51">
        <f t="shared" si="10"/>
        <v>7.4799999999995634</v>
      </c>
      <c r="AI59" s="31">
        <v>1920</v>
      </c>
      <c r="AJ59" s="45">
        <v>1910</v>
      </c>
      <c r="AK59" s="43">
        <f t="shared" si="11"/>
        <v>10</v>
      </c>
      <c r="AL59" s="31">
        <v>742.08</v>
      </c>
      <c r="AM59" s="31">
        <v>1177.92</v>
      </c>
      <c r="AN59" s="31"/>
      <c r="AO59" s="39">
        <f t="shared" si="0"/>
        <v>1920</v>
      </c>
      <c r="AP59" s="45">
        <v>1904</v>
      </c>
      <c r="AQ59" s="43">
        <f t="shared" si="12"/>
        <v>16</v>
      </c>
      <c r="AR59" s="31">
        <v>742.08</v>
      </c>
      <c r="AS59" s="76">
        <v>989.64</v>
      </c>
      <c r="AT59" s="70">
        <v>41.3</v>
      </c>
      <c r="AU59" s="70">
        <v>32.69</v>
      </c>
      <c r="AV59" s="70">
        <v>99.98</v>
      </c>
      <c r="AW59" s="39">
        <f t="shared" si="13"/>
        <v>1905.69</v>
      </c>
      <c r="AX59" s="48">
        <v>119.4</v>
      </c>
      <c r="AY59" s="39">
        <v>54.08</v>
      </c>
      <c r="AZ59" s="39">
        <f t="shared" si="14"/>
        <v>2079.17</v>
      </c>
      <c r="BA59" s="42"/>
      <c r="BB59" s="44">
        <f t="shared" si="15"/>
        <v>5893.17</v>
      </c>
      <c r="BC59" s="40"/>
      <c r="BD59" s="50"/>
      <c r="BE59" s="44">
        <f t="shared" si="16"/>
        <v>21316.17</v>
      </c>
    </row>
    <row r="60" spans="1:57" x14ac:dyDescent="0.2">
      <c r="A60" s="37">
        <v>55</v>
      </c>
      <c r="B60" s="13" t="s">
        <v>74</v>
      </c>
      <c r="C60" s="13" t="s">
        <v>32</v>
      </c>
      <c r="D60" s="39">
        <v>1943.4</v>
      </c>
      <c r="E60" s="40">
        <v>1923.4</v>
      </c>
      <c r="F60" s="39">
        <f t="shared" si="1"/>
        <v>1943.4</v>
      </c>
      <c r="G60" s="40">
        <v>1824</v>
      </c>
      <c r="H60" s="39">
        <f t="shared" si="2"/>
        <v>1943.4</v>
      </c>
      <c r="I60" s="40">
        <v>2080</v>
      </c>
      <c r="J60" s="41">
        <f t="shared" si="3"/>
        <v>5830.2000000000007</v>
      </c>
      <c r="K60" s="59">
        <f t="shared" si="3"/>
        <v>5827.4</v>
      </c>
      <c r="L60" s="51">
        <f t="shared" si="4"/>
        <v>2.8000000000010914</v>
      </c>
      <c r="M60" s="31">
        <f>1920+27.4</f>
        <v>1947.4</v>
      </c>
      <c r="N60" s="34">
        <v>1947.4</v>
      </c>
      <c r="O60" s="31">
        <v>1920</v>
      </c>
      <c r="P60" s="68">
        <v>51.95</v>
      </c>
      <c r="Q60" s="39">
        <f>O60+P60-27.4+24.65</f>
        <v>1969.2</v>
      </c>
      <c r="R60" s="42">
        <v>1969.2</v>
      </c>
      <c r="S60" s="31">
        <f>1920-24.65</f>
        <v>1895.35</v>
      </c>
      <c r="T60" s="42">
        <v>1726</v>
      </c>
      <c r="U60" s="43">
        <f t="shared" si="6"/>
        <v>5811.9500000000007</v>
      </c>
      <c r="V60" s="42">
        <f t="shared" si="6"/>
        <v>5642.6</v>
      </c>
      <c r="W60" s="50">
        <f t="shared" si="7"/>
        <v>169.35000000000036</v>
      </c>
      <c r="X60" s="31">
        <v>1920</v>
      </c>
      <c r="Y60" s="45">
        <v>1884</v>
      </c>
      <c r="Z60" s="31">
        <v>1920</v>
      </c>
      <c r="AA60" s="68"/>
      <c r="AB60" s="39">
        <f t="shared" si="8"/>
        <v>1920</v>
      </c>
      <c r="AC60" s="45">
        <v>1890</v>
      </c>
      <c r="AD60" s="31">
        <v>1920</v>
      </c>
      <c r="AE60" s="42">
        <v>1974</v>
      </c>
      <c r="AF60" s="44">
        <f t="shared" si="9"/>
        <v>5760</v>
      </c>
      <c r="AG60" s="44">
        <f t="shared" si="9"/>
        <v>5748</v>
      </c>
      <c r="AH60" s="51">
        <f t="shared" si="10"/>
        <v>12</v>
      </c>
      <c r="AI60" s="31">
        <v>1920</v>
      </c>
      <c r="AJ60" s="45">
        <v>1912.2</v>
      </c>
      <c r="AK60" s="43">
        <f t="shared" si="11"/>
        <v>7.7999999999999545</v>
      </c>
      <c r="AL60" s="31">
        <v>742.08</v>
      </c>
      <c r="AM60" s="31">
        <v>1177.92</v>
      </c>
      <c r="AN60" s="31"/>
      <c r="AO60" s="39">
        <f t="shared" si="0"/>
        <v>1920</v>
      </c>
      <c r="AP60" s="45">
        <v>1752</v>
      </c>
      <c r="AQ60" s="42">
        <f t="shared" si="12"/>
        <v>168</v>
      </c>
      <c r="AR60" s="31">
        <v>742.08</v>
      </c>
      <c r="AS60" s="76">
        <v>989.64</v>
      </c>
      <c r="AT60" s="70">
        <v>41.3</v>
      </c>
      <c r="AU60" s="70">
        <v>32.69</v>
      </c>
      <c r="AV60" s="70">
        <v>99.98</v>
      </c>
      <c r="AW60" s="39">
        <f t="shared" si="13"/>
        <v>1905.69</v>
      </c>
      <c r="AX60" s="48">
        <v>119.4</v>
      </c>
      <c r="AY60" s="39"/>
      <c r="AZ60" s="39">
        <f t="shared" si="14"/>
        <v>2025.0900000000001</v>
      </c>
      <c r="BA60" s="42"/>
      <c r="BB60" s="44">
        <f t="shared" si="15"/>
        <v>5689.29</v>
      </c>
      <c r="BC60" s="40"/>
      <c r="BD60" s="50"/>
      <c r="BE60" s="44">
        <f t="shared" si="16"/>
        <v>22907.29</v>
      </c>
    </row>
    <row r="61" spans="1:57" x14ac:dyDescent="0.2">
      <c r="A61" s="8">
        <v>56</v>
      </c>
      <c r="B61" s="14" t="s">
        <v>75</v>
      </c>
      <c r="C61" s="13" t="s">
        <v>32</v>
      </c>
      <c r="D61" s="39">
        <v>1943.4</v>
      </c>
      <c r="E61" s="40">
        <v>1941.2</v>
      </c>
      <c r="F61" s="39">
        <f t="shared" si="1"/>
        <v>1943.4</v>
      </c>
      <c r="G61" s="40">
        <v>1937</v>
      </c>
      <c r="H61" s="39">
        <f t="shared" si="2"/>
        <v>1943.4</v>
      </c>
      <c r="I61" s="40">
        <v>1946.2</v>
      </c>
      <c r="J61" s="41">
        <f t="shared" si="3"/>
        <v>5830.2000000000007</v>
      </c>
      <c r="K61" s="59">
        <f t="shared" si="3"/>
        <v>5824.4</v>
      </c>
      <c r="L61" s="51">
        <f t="shared" si="4"/>
        <v>5.8000000000010914</v>
      </c>
      <c r="M61" s="31">
        <v>1920</v>
      </c>
      <c r="N61" s="34">
        <v>1912.2</v>
      </c>
      <c r="O61" s="31">
        <v>1920</v>
      </c>
      <c r="P61" s="68">
        <v>51.95</v>
      </c>
      <c r="Q61" s="39">
        <f t="shared" si="5"/>
        <v>1971.95</v>
      </c>
      <c r="R61" s="42">
        <v>1949.2</v>
      </c>
      <c r="S61" s="31">
        <v>1920</v>
      </c>
      <c r="T61" s="42">
        <v>1914</v>
      </c>
      <c r="U61" s="43">
        <f t="shared" si="6"/>
        <v>5811.95</v>
      </c>
      <c r="V61" s="42">
        <f t="shared" si="6"/>
        <v>5775.4</v>
      </c>
      <c r="W61" s="50">
        <f t="shared" si="7"/>
        <v>36.550000000000182</v>
      </c>
      <c r="X61" s="31">
        <v>1920</v>
      </c>
      <c r="Y61" s="45">
        <v>1918</v>
      </c>
      <c r="Z61" s="31">
        <v>1920</v>
      </c>
      <c r="AA61" s="68"/>
      <c r="AB61" s="39">
        <f t="shared" si="8"/>
        <v>1920</v>
      </c>
      <c r="AC61" s="45">
        <v>1919</v>
      </c>
      <c r="AD61" s="31">
        <v>1920</v>
      </c>
      <c r="AE61" s="42">
        <v>1920</v>
      </c>
      <c r="AF61" s="44">
        <f t="shared" si="9"/>
        <v>5760</v>
      </c>
      <c r="AG61" s="44">
        <f t="shared" si="9"/>
        <v>5757</v>
      </c>
      <c r="AH61" s="51">
        <f t="shared" si="10"/>
        <v>3</v>
      </c>
      <c r="AI61" s="31">
        <v>1920</v>
      </c>
      <c r="AJ61" s="45">
        <v>1854.2</v>
      </c>
      <c r="AK61" s="42">
        <f t="shared" si="11"/>
        <v>65.799999999999955</v>
      </c>
      <c r="AL61" s="31">
        <v>742.08</v>
      </c>
      <c r="AM61" s="31">
        <v>1177.92</v>
      </c>
      <c r="AN61" s="31"/>
      <c r="AO61" s="39">
        <f t="shared" si="0"/>
        <v>1920</v>
      </c>
      <c r="AP61" s="45">
        <v>1915.4</v>
      </c>
      <c r="AQ61" s="43">
        <f t="shared" si="12"/>
        <v>4.5999999999999091</v>
      </c>
      <c r="AR61" s="31">
        <v>742.08</v>
      </c>
      <c r="AS61" s="76">
        <v>989.64</v>
      </c>
      <c r="AT61" s="70">
        <v>41.3</v>
      </c>
      <c r="AU61" s="70">
        <v>32.69</v>
      </c>
      <c r="AV61" s="70"/>
      <c r="AW61" s="39">
        <f t="shared" si="13"/>
        <v>1805.71</v>
      </c>
      <c r="AX61" s="48">
        <v>119.4</v>
      </c>
      <c r="AY61" s="39">
        <v>54.08</v>
      </c>
      <c r="AZ61" s="39">
        <f t="shared" si="14"/>
        <v>1979.19</v>
      </c>
      <c r="BA61" s="42"/>
      <c r="BB61" s="44">
        <f t="shared" si="15"/>
        <v>5748.7900000000009</v>
      </c>
      <c r="BC61" s="40"/>
      <c r="BD61" s="50"/>
      <c r="BE61" s="44">
        <f t="shared" si="16"/>
        <v>23105.59</v>
      </c>
    </row>
    <row r="62" spans="1:57" x14ac:dyDescent="0.2">
      <c r="A62" s="37">
        <v>57</v>
      </c>
      <c r="B62" s="12" t="s">
        <v>76</v>
      </c>
      <c r="C62" s="12" t="s">
        <v>32</v>
      </c>
      <c r="D62" s="39">
        <v>1295.5999999999999</v>
      </c>
      <c r="E62" s="40">
        <v>1288</v>
      </c>
      <c r="F62" s="39">
        <f t="shared" si="1"/>
        <v>1295.5999999999999</v>
      </c>
      <c r="G62" s="40">
        <v>1280</v>
      </c>
      <c r="H62" s="39">
        <f t="shared" si="2"/>
        <v>1295.5999999999999</v>
      </c>
      <c r="I62" s="40">
        <v>1240</v>
      </c>
      <c r="J62" s="41">
        <f t="shared" si="3"/>
        <v>3886.7999999999997</v>
      </c>
      <c r="K62" s="59">
        <f t="shared" si="3"/>
        <v>3808</v>
      </c>
      <c r="L62" s="50">
        <f t="shared" si="4"/>
        <v>78.799999999999727</v>
      </c>
      <c r="M62" s="31">
        <v>1280</v>
      </c>
      <c r="N62" s="34">
        <v>1237</v>
      </c>
      <c r="O62" s="31">
        <v>1280</v>
      </c>
      <c r="P62" s="68"/>
      <c r="Q62" s="39">
        <f t="shared" si="5"/>
        <v>1280</v>
      </c>
      <c r="R62" s="42">
        <v>1269</v>
      </c>
      <c r="S62" s="31">
        <v>1280</v>
      </c>
      <c r="T62" s="42">
        <v>1332</v>
      </c>
      <c r="U62" s="43">
        <f t="shared" si="6"/>
        <v>3840</v>
      </c>
      <c r="V62" s="42">
        <f t="shared" si="6"/>
        <v>3838</v>
      </c>
      <c r="W62" s="51">
        <f t="shared" si="7"/>
        <v>2</v>
      </c>
      <c r="X62" s="31">
        <v>1280</v>
      </c>
      <c r="Y62" s="45">
        <v>1268</v>
      </c>
      <c r="Z62" s="31">
        <v>1280</v>
      </c>
      <c r="AA62" s="68">
        <v>50.32</v>
      </c>
      <c r="AB62" s="39">
        <f t="shared" si="8"/>
        <v>1330.32</v>
      </c>
      <c r="AC62" s="45">
        <v>1310.8</v>
      </c>
      <c r="AD62" s="31">
        <v>1280</v>
      </c>
      <c r="AE62" s="42">
        <v>1300</v>
      </c>
      <c r="AF62" s="44">
        <f t="shared" si="9"/>
        <v>3890.3199999999997</v>
      </c>
      <c r="AG62" s="44">
        <f t="shared" si="9"/>
        <v>3878.8</v>
      </c>
      <c r="AH62" s="51">
        <f t="shared" si="10"/>
        <v>11.519999999999527</v>
      </c>
      <c r="AI62" s="31">
        <v>1280</v>
      </c>
      <c r="AJ62" s="45">
        <v>1205</v>
      </c>
      <c r="AK62" s="42">
        <f t="shared" si="11"/>
        <v>75</v>
      </c>
      <c r="AL62" s="31">
        <v>494.72</v>
      </c>
      <c r="AM62" s="31">
        <v>785.28</v>
      </c>
      <c r="AN62" s="31"/>
      <c r="AO62" s="39">
        <f t="shared" si="0"/>
        <v>1280</v>
      </c>
      <c r="AP62" s="45">
        <v>1261</v>
      </c>
      <c r="AQ62" s="43">
        <f t="shared" si="12"/>
        <v>19</v>
      </c>
      <c r="AR62" s="31">
        <v>494.72</v>
      </c>
      <c r="AS62" s="76">
        <v>659.76</v>
      </c>
      <c r="AT62" s="70">
        <v>27.53</v>
      </c>
      <c r="AU62" s="70">
        <v>21.79</v>
      </c>
      <c r="AV62" s="70"/>
      <c r="AW62" s="39">
        <f t="shared" si="13"/>
        <v>1203.8</v>
      </c>
      <c r="AX62" s="48">
        <v>79.599999999999994</v>
      </c>
      <c r="AY62" s="39">
        <v>36.049999999999997</v>
      </c>
      <c r="AZ62" s="39">
        <f t="shared" si="14"/>
        <v>1319.4499999999998</v>
      </c>
      <c r="BA62" s="42"/>
      <c r="BB62" s="44">
        <f t="shared" si="15"/>
        <v>3785.45</v>
      </c>
      <c r="BC62" s="40"/>
      <c r="BD62" s="50"/>
      <c r="BE62" s="44">
        <f t="shared" si="16"/>
        <v>15310.25</v>
      </c>
    </row>
    <row r="63" spans="1:57" x14ac:dyDescent="0.2">
      <c r="A63" s="8">
        <v>58</v>
      </c>
      <c r="B63" s="14" t="s">
        <v>127</v>
      </c>
      <c r="C63" s="14" t="s">
        <v>32</v>
      </c>
      <c r="D63" s="39">
        <v>1943.4</v>
      </c>
      <c r="E63" s="40">
        <v>1941</v>
      </c>
      <c r="F63" s="39">
        <f t="shared" si="1"/>
        <v>1943.4</v>
      </c>
      <c r="G63" s="40">
        <v>1895</v>
      </c>
      <c r="H63" s="39">
        <f t="shared" si="2"/>
        <v>1943.4</v>
      </c>
      <c r="I63" s="40">
        <v>1929</v>
      </c>
      <c r="J63" s="41">
        <f t="shared" si="3"/>
        <v>5830.2000000000007</v>
      </c>
      <c r="K63" s="59">
        <f t="shared" si="3"/>
        <v>5765</v>
      </c>
      <c r="L63" s="50">
        <f t="shared" si="4"/>
        <v>65.200000000000728</v>
      </c>
      <c r="M63" s="31">
        <f>1920+44</f>
        <v>1964</v>
      </c>
      <c r="N63" s="34">
        <v>1964</v>
      </c>
      <c r="O63" s="31">
        <f>1920</f>
        <v>1920</v>
      </c>
      <c r="P63" s="68">
        <v>5</v>
      </c>
      <c r="Q63" s="39">
        <f>O63+P63-44</f>
        <v>1881</v>
      </c>
      <c r="R63" s="42">
        <v>1881</v>
      </c>
      <c r="S63" s="31">
        <f>1920-5</f>
        <v>1915</v>
      </c>
      <c r="T63" s="42">
        <v>1884</v>
      </c>
      <c r="U63" s="43">
        <f t="shared" si="6"/>
        <v>5760</v>
      </c>
      <c r="V63" s="42">
        <f t="shared" si="6"/>
        <v>5729</v>
      </c>
      <c r="W63" s="50">
        <f t="shared" si="7"/>
        <v>31</v>
      </c>
      <c r="X63" s="31">
        <v>1920</v>
      </c>
      <c r="Y63" s="45">
        <v>1917</v>
      </c>
      <c r="Z63" s="31">
        <v>1920</v>
      </c>
      <c r="AA63" s="68"/>
      <c r="AB63" s="39">
        <f t="shared" si="8"/>
        <v>1920</v>
      </c>
      <c r="AC63" s="45">
        <v>1919</v>
      </c>
      <c r="AD63" s="31">
        <v>1920</v>
      </c>
      <c r="AE63" s="42">
        <v>1921</v>
      </c>
      <c r="AF63" s="44">
        <f t="shared" si="9"/>
        <v>5760</v>
      </c>
      <c r="AG63" s="44">
        <f t="shared" si="9"/>
        <v>5757</v>
      </c>
      <c r="AH63" s="51">
        <f t="shared" si="10"/>
        <v>3</v>
      </c>
      <c r="AI63" s="31">
        <v>1920</v>
      </c>
      <c r="AJ63" s="45">
        <v>1906</v>
      </c>
      <c r="AK63" s="43">
        <f t="shared" si="11"/>
        <v>14</v>
      </c>
      <c r="AL63" s="31">
        <v>742.08</v>
      </c>
      <c r="AM63" s="31">
        <v>1177.92</v>
      </c>
      <c r="AN63" s="31"/>
      <c r="AO63" s="39">
        <f t="shared" si="0"/>
        <v>1920</v>
      </c>
      <c r="AP63" s="45">
        <v>1917</v>
      </c>
      <c r="AQ63" s="43">
        <f t="shared" si="12"/>
        <v>3</v>
      </c>
      <c r="AR63" s="31">
        <v>742.08</v>
      </c>
      <c r="AS63" s="76">
        <v>989.64</v>
      </c>
      <c r="AT63" s="70">
        <v>41.3</v>
      </c>
      <c r="AU63" s="70">
        <v>32.69</v>
      </c>
      <c r="AV63" s="70">
        <v>99.98</v>
      </c>
      <c r="AW63" s="39">
        <f t="shared" si="13"/>
        <v>1905.69</v>
      </c>
      <c r="AX63" s="48">
        <v>119.4</v>
      </c>
      <c r="AY63" s="39">
        <v>54.08</v>
      </c>
      <c r="AZ63" s="39">
        <f t="shared" si="14"/>
        <v>2079.17</v>
      </c>
      <c r="BA63" s="42"/>
      <c r="BB63" s="44">
        <f t="shared" si="15"/>
        <v>5902.17</v>
      </c>
      <c r="BC63" s="40"/>
      <c r="BD63" s="50"/>
      <c r="BE63" s="44">
        <f t="shared" si="16"/>
        <v>23153.17</v>
      </c>
    </row>
    <row r="64" spans="1:57" x14ac:dyDescent="0.2">
      <c r="A64" s="37">
        <v>59</v>
      </c>
      <c r="B64" s="12" t="s">
        <v>77</v>
      </c>
      <c r="C64" s="12" t="s">
        <v>33</v>
      </c>
      <c r="D64" s="39">
        <v>1943.39</v>
      </c>
      <c r="E64" s="40">
        <v>1927.8</v>
      </c>
      <c r="F64" s="39">
        <f t="shared" si="1"/>
        <v>1943.39</v>
      </c>
      <c r="G64" s="40">
        <v>1935</v>
      </c>
      <c r="H64" s="39">
        <f t="shared" si="2"/>
        <v>1943.39</v>
      </c>
      <c r="I64" s="40">
        <v>1945</v>
      </c>
      <c r="J64" s="41">
        <f t="shared" si="3"/>
        <v>5830.17</v>
      </c>
      <c r="K64" s="59">
        <f t="shared" si="3"/>
        <v>5807.8</v>
      </c>
      <c r="L64" s="50">
        <f t="shared" si="4"/>
        <v>22.369999999999891</v>
      </c>
      <c r="M64" s="31">
        <f>1920+2</f>
        <v>1922</v>
      </c>
      <c r="N64" s="34">
        <v>1922</v>
      </c>
      <c r="O64" s="31">
        <v>1920</v>
      </c>
      <c r="P64" s="68"/>
      <c r="Q64" s="39">
        <f>O64+P64-2</f>
        <v>1918</v>
      </c>
      <c r="R64" s="42">
        <v>1916</v>
      </c>
      <c r="S64" s="31">
        <v>1920</v>
      </c>
      <c r="T64" s="42">
        <v>1303</v>
      </c>
      <c r="U64" s="43">
        <f t="shared" si="6"/>
        <v>5760</v>
      </c>
      <c r="V64" s="42">
        <f t="shared" si="6"/>
        <v>5141</v>
      </c>
      <c r="W64" s="50">
        <f t="shared" si="7"/>
        <v>619</v>
      </c>
      <c r="X64" s="31">
        <f>1920+28.6</f>
        <v>1948.6</v>
      </c>
      <c r="Y64" s="45">
        <v>1948.6</v>
      </c>
      <c r="Z64" s="31">
        <v>1920</v>
      </c>
      <c r="AA64" s="68"/>
      <c r="AB64" s="39">
        <f>Z64+AA64-28.6</f>
        <v>1891.4</v>
      </c>
      <c r="AC64" s="45">
        <v>1882.6</v>
      </c>
      <c r="AD64" s="31">
        <v>1920</v>
      </c>
      <c r="AE64" s="42">
        <v>1927.8</v>
      </c>
      <c r="AF64" s="44">
        <f t="shared" si="9"/>
        <v>5760</v>
      </c>
      <c r="AG64" s="44">
        <f t="shared" si="9"/>
        <v>5759</v>
      </c>
      <c r="AH64" s="51">
        <f t="shared" si="10"/>
        <v>1</v>
      </c>
      <c r="AI64" s="31">
        <v>1920</v>
      </c>
      <c r="AJ64" s="45">
        <v>1907.8</v>
      </c>
      <c r="AK64" s="43">
        <f t="shared" si="11"/>
        <v>12.200000000000045</v>
      </c>
      <c r="AL64" s="31">
        <v>742.08</v>
      </c>
      <c r="AM64" s="31">
        <v>1177.92</v>
      </c>
      <c r="AN64" s="31"/>
      <c r="AO64" s="39">
        <f t="shared" si="0"/>
        <v>1920</v>
      </c>
      <c r="AP64" s="45">
        <v>1913</v>
      </c>
      <c r="AQ64" s="43">
        <f t="shared" si="12"/>
        <v>7</v>
      </c>
      <c r="AR64" s="31">
        <v>742.08</v>
      </c>
      <c r="AS64" s="76">
        <v>989.64</v>
      </c>
      <c r="AT64" s="70">
        <v>41.29</v>
      </c>
      <c r="AU64" s="70">
        <v>32.68</v>
      </c>
      <c r="AV64" s="70">
        <v>99.99</v>
      </c>
      <c r="AW64" s="39">
        <f t="shared" si="13"/>
        <v>1905.68</v>
      </c>
      <c r="AX64" s="48">
        <v>119.4</v>
      </c>
      <c r="AY64" s="39">
        <v>54.08</v>
      </c>
      <c r="AZ64" s="39">
        <f t="shared" si="14"/>
        <v>2079.1600000000003</v>
      </c>
      <c r="BA64" s="42"/>
      <c r="BB64" s="44">
        <f t="shared" si="15"/>
        <v>5899.9600000000009</v>
      </c>
      <c r="BC64" s="40"/>
      <c r="BD64" s="50"/>
      <c r="BE64" s="44">
        <f t="shared" si="16"/>
        <v>22607.759999999998</v>
      </c>
    </row>
    <row r="65" spans="1:57" x14ac:dyDescent="0.2">
      <c r="A65" s="8">
        <v>60</v>
      </c>
      <c r="B65" s="12" t="s">
        <v>78</v>
      </c>
      <c r="C65" s="12" t="s">
        <v>34</v>
      </c>
      <c r="D65" s="39">
        <v>1943.39</v>
      </c>
      <c r="E65" s="40">
        <v>1924</v>
      </c>
      <c r="F65" s="39">
        <f t="shared" si="1"/>
        <v>1943.39</v>
      </c>
      <c r="G65" s="40">
        <v>1933</v>
      </c>
      <c r="H65" s="39">
        <f t="shared" si="2"/>
        <v>1943.39</v>
      </c>
      <c r="I65" s="40">
        <v>1929</v>
      </c>
      <c r="J65" s="41">
        <f t="shared" si="3"/>
        <v>5830.17</v>
      </c>
      <c r="K65" s="59">
        <f t="shared" si="3"/>
        <v>5786</v>
      </c>
      <c r="L65" s="50">
        <f t="shared" si="4"/>
        <v>44.170000000000073</v>
      </c>
      <c r="M65" s="31">
        <v>1920</v>
      </c>
      <c r="N65" s="34">
        <v>1832</v>
      </c>
      <c r="O65" s="31">
        <v>1920</v>
      </c>
      <c r="P65" s="68"/>
      <c r="Q65" s="39">
        <f t="shared" si="5"/>
        <v>1920</v>
      </c>
      <c r="R65" s="42">
        <v>1913</v>
      </c>
      <c r="S65" s="31">
        <v>1920</v>
      </c>
      <c r="T65" s="42">
        <v>2014</v>
      </c>
      <c r="U65" s="43">
        <f t="shared" si="6"/>
        <v>5760</v>
      </c>
      <c r="V65" s="42">
        <f t="shared" si="6"/>
        <v>5759</v>
      </c>
      <c r="W65" s="51">
        <f t="shared" si="7"/>
        <v>1</v>
      </c>
      <c r="X65" s="31">
        <v>1920</v>
      </c>
      <c r="Y65" s="45">
        <v>1906</v>
      </c>
      <c r="Z65" s="31">
        <v>1920</v>
      </c>
      <c r="AA65" s="68">
        <v>75.48</v>
      </c>
      <c r="AB65" s="39">
        <f t="shared" si="8"/>
        <v>1995.48</v>
      </c>
      <c r="AC65" s="45">
        <v>1995</v>
      </c>
      <c r="AD65" s="31">
        <v>1920</v>
      </c>
      <c r="AE65" s="42">
        <v>1934</v>
      </c>
      <c r="AF65" s="44">
        <f t="shared" si="9"/>
        <v>5835.48</v>
      </c>
      <c r="AG65" s="44">
        <f t="shared" si="9"/>
        <v>5835</v>
      </c>
      <c r="AH65" s="51">
        <f t="shared" si="10"/>
        <v>0.47999999999956344</v>
      </c>
      <c r="AI65" s="31">
        <v>1920</v>
      </c>
      <c r="AJ65" s="45">
        <v>1910</v>
      </c>
      <c r="AK65" s="43">
        <f t="shared" si="11"/>
        <v>10</v>
      </c>
      <c r="AL65" s="31">
        <v>742.08</v>
      </c>
      <c r="AM65" s="31">
        <v>1177.92</v>
      </c>
      <c r="AN65" s="31"/>
      <c r="AO65" s="39">
        <f t="shared" si="0"/>
        <v>1920</v>
      </c>
      <c r="AP65" s="45">
        <v>1913</v>
      </c>
      <c r="AQ65" s="43">
        <f t="shared" si="12"/>
        <v>7</v>
      </c>
      <c r="AR65" s="31">
        <v>742.08</v>
      </c>
      <c r="AS65" s="76">
        <v>989.64</v>
      </c>
      <c r="AT65" s="70">
        <v>41.29</v>
      </c>
      <c r="AU65" s="70">
        <v>32.68</v>
      </c>
      <c r="AV65" s="70">
        <v>99.99</v>
      </c>
      <c r="AW65" s="39">
        <f t="shared" si="13"/>
        <v>1905.68</v>
      </c>
      <c r="AX65" s="48">
        <v>119.4</v>
      </c>
      <c r="AY65" s="39">
        <v>54.08</v>
      </c>
      <c r="AZ65" s="39">
        <f t="shared" si="14"/>
        <v>2079.1600000000003</v>
      </c>
      <c r="BA65" s="42"/>
      <c r="BB65" s="44">
        <f t="shared" si="15"/>
        <v>5902.16</v>
      </c>
      <c r="BC65" s="40"/>
      <c r="BD65" s="50"/>
      <c r="BE65" s="44">
        <f t="shared" si="16"/>
        <v>23282.16</v>
      </c>
    </row>
    <row r="66" spans="1:57" x14ac:dyDescent="0.2">
      <c r="A66" s="37">
        <v>61</v>
      </c>
      <c r="B66" s="14" t="s">
        <v>80</v>
      </c>
      <c r="C66" s="13" t="s">
        <v>32</v>
      </c>
      <c r="D66" s="39">
        <v>1943.4</v>
      </c>
      <c r="E66" s="40">
        <v>1943</v>
      </c>
      <c r="F66" s="39">
        <f t="shared" si="1"/>
        <v>1943.4</v>
      </c>
      <c r="G66" s="40">
        <v>1921</v>
      </c>
      <c r="H66" s="39">
        <f t="shared" si="2"/>
        <v>1943.4</v>
      </c>
      <c r="I66" s="40">
        <v>1958</v>
      </c>
      <c r="J66" s="41">
        <f t="shared" si="3"/>
        <v>5830.2000000000007</v>
      </c>
      <c r="K66" s="59">
        <f t="shared" si="3"/>
        <v>5822</v>
      </c>
      <c r="L66" s="51">
        <f t="shared" si="4"/>
        <v>8.2000000000007276</v>
      </c>
      <c r="M66" s="31">
        <v>1920</v>
      </c>
      <c r="N66" s="34">
        <v>1903</v>
      </c>
      <c r="O66" s="31">
        <v>1920</v>
      </c>
      <c r="P66" s="68">
        <v>51.95</v>
      </c>
      <c r="Q66" s="39">
        <f t="shared" si="5"/>
        <v>1971.95</v>
      </c>
      <c r="R66" s="42">
        <v>1938</v>
      </c>
      <c r="S66" s="31">
        <v>1920</v>
      </c>
      <c r="T66" s="42">
        <v>1961</v>
      </c>
      <c r="U66" s="43">
        <f t="shared" si="6"/>
        <v>5811.95</v>
      </c>
      <c r="V66" s="42">
        <f t="shared" si="6"/>
        <v>5802</v>
      </c>
      <c r="W66" s="51">
        <f t="shared" si="7"/>
        <v>9.9499999999998181</v>
      </c>
      <c r="X66" s="31">
        <v>1920</v>
      </c>
      <c r="Y66" s="45">
        <v>1906</v>
      </c>
      <c r="Z66" s="31">
        <v>1920</v>
      </c>
      <c r="AA66" s="68">
        <v>75.48</v>
      </c>
      <c r="AB66" s="39">
        <f t="shared" si="8"/>
        <v>1995.48</v>
      </c>
      <c r="AC66" s="45">
        <v>1970</v>
      </c>
      <c r="AD66" s="31">
        <v>1920</v>
      </c>
      <c r="AE66" s="42">
        <v>1956</v>
      </c>
      <c r="AF66" s="44">
        <f t="shared" si="9"/>
        <v>5835.48</v>
      </c>
      <c r="AG66" s="44">
        <f t="shared" si="9"/>
        <v>5832</v>
      </c>
      <c r="AH66" s="51">
        <f t="shared" si="10"/>
        <v>3.4799999999995634</v>
      </c>
      <c r="AI66" s="31">
        <v>1920</v>
      </c>
      <c r="AJ66" s="45">
        <v>1830</v>
      </c>
      <c r="AK66" s="42">
        <f t="shared" si="11"/>
        <v>90</v>
      </c>
      <c r="AL66" s="31">
        <v>742.08</v>
      </c>
      <c r="AM66" s="31">
        <v>1177.92</v>
      </c>
      <c r="AN66" s="31"/>
      <c r="AO66" s="39">
        <f t="shared" si="0"/>
        <v>1920</v>
      </c>
      <c r="AP66" s="45">
        <v>1908</v>
      </c>
      <c r="AQ66" s="43">
        <f t="shared" si="12"/>
        <v>12</v>
      </c>
      <c r="AR66" s="31">
        <v>742.08</v>
      </c>
      <c r="AS66" s="76">
        <v>989.64</v>
      </c>
      <c r="AT66" s="70">
        <v>41.3</v>
      </c>
      <c r="AU66" s="70">
        <v>32.69</v>
      </c>
      <c r="AV66" s="70"/>
      <c r="AW66" s="39">
        <f t="shared" si="13"/>
        <v>1805.71</v>
      </c>
      <c r="AX66" s="48">
        <v>119.4</v>
      </c>
      <c r="AY66" s="39">
        <v>54.08</v>
      </c>
      <c r="AZ66" s="39">
        <f t="shared" si="14"/>
        <v>1979.19</v>
      </c>
      <c r="BA66" s="42"/>
      <c r="BB66" s="44">
        <f t="shared" si="15"/>
        <v>5717.1900000000005</v>
      </c>
      <c r="BC66" s="40"/>
      <c r="BD66" s="50"/>
      <c r="BE66" s="44">
        <f t="shared" si="16"/>
        <v>23173.19</v>
      </c>
    </row>
    <row r="67" spans="1:57" x14ac:dyDescent="0.2">
      <c r="A67" s="8">
        <v>62</v>
      </c>
      <c r="B67" s="14" t="s">
        <v>79</v>
      </c>
      <c r="C67" s="13" t="s">
        <v>32</v>
      </c>
      <c r="D67" s="39">
        <v>1943.4</v>
      </c>
      <c r="E67" s="40">
        <v>1932</v>
      </c>
      <c r="F67" s="39">
        <f t="shared" si="1"/>
        <v>1943.4</v>
      </c>
      <c r="G67" s="40">
        <v>1908</v>
      </c>
      <c r="H67" s="39">
        <f t="shared" si="2"/>
        <v>1943.4</v>
      </c>
      <c r="I67" s="40">
        <v>1977</v>
      </c>
      <c r="J67" s="41">
        <f t="shared" si="3"/>
        <v>5830.2000000000007</v>
      </c>
      <c r="K67" s="59">
        <f t="shared" si="3"/>
        <v>5817</v>
      </c>
      <c r="L67" s="51">
        <f t="shared" si="4"/>
        <v>13.200000000000728</v>
      </c>
      <c r="M67" s="31">
        <v>1920</v>
      </c>
      <c r="N67" s="34">
        <v>1908</v>
      </c>
      <c r="O67" s="31">
        <v>1920</v>
      </c>
      <c r="P67" s="68">
        <v>51.95</v>
      </c>
      <c r="Q67" s="39">
        <f t="shared" si="5"/>
        <v>1971.95</v>
      </c>
      <c r="R67" s="42">
        <v>1956</v>
      </c>
      <c r="S67" s="31">
        <v>1920</v>
      </c>
      <c r="T67" s="42">
        <v>1947</v>
      </c>
      <c r="U67" s="43">
        <f t="shared" si="6"/>
        <v>5811.95</v>
      </c>
      <c r="V67" s="42">
        <f t="shared" si="6"/>
        <v>5811</v>
      </c>
      <c r="W67" s="51">
        <f t="shared" si="7"/>
        <v>0.9499999999998181</v>
      </c>
      <c r="X67" s="31">
        <v>1920</v>
      </c>
      <c r="Y67" s="45">
        <v>1876</v>
      </c>
      <c r="Z67" s="31">
        <v>1920</v>
      </c>
      <c r="AA67" s="68">
        <v>75.48</v>
      </c>
      <c r="AB67" s="39">
        <f t="shared" si="8"/>
        <v>1995.48</v>
      </c>
      <c r="AC67" s="45">
        <v>1958</v>
      </c>
      <c r="AD67" s="31">
        <v>1920</v>
      </c>
      <c r="AE67" s="42">
        <v>1984</v>
      </c>
      <c r="AF67" s="44">
        <f t="shared" si="9"/>
        <v>5835.48</v>
      </c>
      <c r="AG67" s="44">
        <f t="shared" si="9"/>
        <v>5818</v>
      </c>
      <c r="AH67" s="51">
        <f t="shared" si="10"/>
        <v>17.479999999999563</v>
      </c>
      <c r="AI67" s="31">
        <v>1920</v>
      </c>
      <c r="AJ67" s="45">
        <v>1885</v>
      </c>
      <c r="AK67" s="42">
        <f t="shared" si="11"/>
        <v>35</v>
      </c>
      <c r="AL67" s="31">
        <v>742.08</v>
      </c>
      <c r="AM67" s="31">
        <v>1177.92</v>
      </c>
      <c r="AN67" s="31"/>
      <c r="AO67" s="39">
        <f t="shared" si="0"/>
        <v>1920</v>
      </c>
      <c r="AP67" s="45">
        <v>1899</v>
      </c>
      <c r="AQ67" s="42">
        <f t="shared" si="12"/>
        <v>21</v>
      </c>
      <c r="AR67" s="31">
        <v>742.08</v>
      </c>
      <c r="AS67" s="76">
        <v>989.64</v>
      </c>
      <c r="AT67" s="70">
        <v>41.3</v>
      </c>
      <c r="AU67" s="70">
        <v>32.69</v>
      </c>
      <c r="AV67" s="70"/>
      <c r="AW67" s="39">
        <f t="shared" si="13"/>
        <v>1805.71</v>
      </c>
      <c r="AX67" s="48">
        <v>119.4</v>
      </c>
      <c r="AY67" s="39"/>
      <c r="AZ67" s="39">
        <f t="shared" si="14"/>
        <v>1925.1100000000001</v>
      </c>
      <c r="BA67" s="42"/>
      <c r="BB67" s="44">
        <f t="shared" si="15"/>
        <v>5709.1100000000006</v>
      </c>
      <c r="BC67" s="40"/>
      <c r="BD67" s="50"/>
      <c r="BE67" s="44">
        <f t="shared" si="16"/>
        <v>23155.11</v>
      </c>
    </row>
    <row r="68" spans="1:57" x14ac:dyDescent="0.2">
      <c r="A68" s="37">
        <v>63</v>
      </c>
      <c r="B68" s="14" t="s">
        <v>81</v>
      </c>
      <c r="C68" s="14" t="s">
        <v>32</v>
      </c>
      <c r="D68" s="39">
        <v>1943.4</v>
      </c>
      <c r="E68" s="40">
        <v>1938</v>
      </c>
      <c r="F68" s="39">
        <f t="shared" si="1"/>
        <v>1943.4</v>
      </c>
      <c r="G68" s="40">
        <v>1909</v>
      </c>
      <c r="H68" s="39">
        <f t="shared" si="2"/>
        <v>1943.4</v>
      </c>
      <c r="I68" s="40">
        <v>1968</v>
      </c>
      <c r="J68" s="41">
        <f t="shared" si="3"/>
        <v>5830.2000000000007</v>
      </c>
      <c r="K68" s="59">
        <f t="shared" si="3"/>
        <v>5815</v>
      </c>
      <c r="L68" s="51">
        <f t="shared" si="4"/>
        <v>15.200000000000728</v>
      </c>
      <c r="M68" s="31">
        <v>1920</v>
      </c>
      <c r="N68" s="34">
        <v>1903</v>
      </c>
      <c r="O68" s="31">
        <v>1920</v>
      </c>
      <c r="P68" s="68">
        <v>51.95</v>
      </c>
      <c r="Q68" s="39">
        <f t="shared" si="5"/>
        <v>1971.95</v>
      </c>
      <c r="R68" s="42">
        <v>1917</v>
      </c>
      <c r="S68" s="31">
        <v>1920</v>
      </c>
      <c r="T68" s="42">
        <v>1974</v>
      </c>
      <c r="U68" s="43">
        <f t="shared" si="6"/>
        <v>5811.95</v>
      </c>
      <c r="V68" s="42">
        <f t="shared" si="6"/>
        <v>5794</v>
      </c>
      <c r="W68" s="51">
        <f t="shared" si="7"/>
        <v>17.949999999999818</v>
      </c>
      <c r="X68" s="31">
        <v>1920</v>
      </c>
      <c r="Y68" s="45">
        <v>1899</v>
      </c>
      <c r="Z68" s="31">
        <v>1920</v>
      </c>
      <c r="AA68" s="68">
        <v>75.48</v>
      </c>
      <c r="AB68" s="39">
        <f t="shared" si="8"/>
        <v>1995.48</v>
      </c>
      <c r="AC68" s="45">
        <v>1969</v>
      </c>
      <c r="AD68" s="31">
        <v>1920</v>
      </c>
      <c r="AE68" s="42">
        <v>1963</v>
      </c>
      <c r="AF68" s="44">
        <f t="shared" si="9"/>
        <v>5835.48</v>
      </c>
      <c r="AG68" s="44">
        <f t="shared" si="9"/>
        <v>5831</v>
      </c>
      <c r="AH68" s="51">
        <f t="shared" si="10"/>
        <v>4.4799999999995634</v>
      </c>
      <c r="AI68" s="31">
        <v>1920</v>
      </c>
      <c r="AJ68" s="45">
        <v>1900</v>
      </c>
      <c r="AK68" s="42">
        <f t="shared" si="11"/>
        <v>20</v>
      </c>
      <c r="AL68" s="31">
        <v>742.08</v>
      </c>
      <c r="AM68" s="31">
        <v>1177.92</v>
      </c>
      <c r="AN68" s="31"/>
      <c r="AO68" s="39">
        <f t="shared" si="0"/>
        <v>1920</v>
      </c>
      <c r="AP68" s="45">
        <v>1855</v>
      </c>
      <c r="AQ68" s="42">
        <f t="shared" si="12"/>
        <v>65</v>
      </c>
      <c r="AR68" s="31">
        <v>742.08</v>
      </c>
      <c r="AS68" s="76">
        <v>989.64</v>
      </c>
      <c r="AT68" s="70">
        <v>41.3</v>
      </c>
      <c r="AU68" s="70">
        <v>32.69</v>
      </c>
      <c r="AV68" s="70"/>
      <c r="AW68" s="39">
        <f t="shared" si="13"/>
        <v>1805.71</v>
      </c>
      <c r="AX68" s="48">
        <v>119.4</v>
      </c>
      <c r="AY68" s="39"/>
      <c r="AZ68" s="39">
        <f t="shared" si="14"/>
        <v>1925.1100000000001</v>
      </c>
      <c r="BA68" s="42"/>
      <c r="BB68" s="44">
        <f t="shared" si="15"/>
        <v>5680.1100000000006</v>
      </c>
      <c r="BC68" s="40"/>
      <c r="BD68" s="50"/>
      <c r="BE68" s="44">
        <f t="shared" si="16"/>
        <v>23120.11</v>
      </c>
    </row>
    <row r="69" spans="1:57" x14ac:dyDescent="0.2">
      <c r="A69" s="8">
        <v>64</v>
      </c>
      <c r="B69" s="12" t="s">
        <v>82</v>
      </c>
      <c r="C69" s="12" t="s">
        <v>32</v>
      </c>
      <c r="D69" s="39">
        <v>1295.5999999999999</v>
      </c>
      <c r="E69" s="40">
        <v>1295</v>
      </c>
      <c r="F69" s="39">
        <f t="shared" si="1"/>
        <v>1295.5999999999999</v>
      </c>
      <c r="G69" s="40">
        <v>1268</v>
      </c>
      <c r="H69" s="39">
        <f t="shared" si="2"/>
        <v>1295.5999999999999</v>
      </c>
      <c r="I69" s="40">
        <v>1294</v>
      </c>
      <c r="J69" s="41">
        <f t="shared" si="3"/>
        <v>3886.7999999999997</v>
      </c>
      <c r="K69" s="59">
        <f t="shared" si="3"/>
        <v>3857</v>
      </c>
      <c r="L69" s="50">
        <f t="shared" si="4"/>
        <v>29.799999999999727</v>
      </c>
      <c r="M69" s="31">
        <v>1280</v>
      </c>
      <c r="N69" s="34">
        <v>1271</v>
      </c>
      <c r="O69" s="31">
        <v>1280</v>
      </c>
      <c r="P69" s="68"/>
      <c r="Q69" s="39">
        <f t="shared" si="5"/>
        <v>1280</v>
      </c>
      <c r="R69" s="42">
        <v>1211</v>
      </c>
      <c r="S69" s="31">
        <v>1280</v>
      </c>
      <c r="T69" s="42">
        <v>1342</v>
      </c>
      <c r="U69" s="43">
        <f t="shared" si="6"/>
        <v>3840</v>
      </c>
      <c r="V69" s="42">
        <f t="shared" si="6"/>
        <v>3824</v>
      </c>
      <c r="W69" s="51">
        <f t="shared" si="7"/>
        <v>16</v>
      </c>
      <c r="X69" s="31">
        <v>1280</v>
      </c>
      <c r="Y69" s="45">
        <v>1279</v>
      </c>
      <c r="Z69" s="31">
        <v>1280</v>
      </c>
      <c r="AA69" s="68">
        <v>50.32</v>
      </c>
      <c r="AB69" s="39">
        <f t="shared" si="8"/>
        <v>1330.32</v>
      </c>
      <c r="AC69" s="45">
        <v>1316</v>
      </c>
      <c r="AD69" s="31">
        <v>1280</v>
      </c>
      <c r="AE69" s="42">
        <v>1295</v>
      </c>
      <c r="AF69" s="44">
        <f t="shared" si="9"/>
        <v>3890.3199999999997</v>
      </c>
      <c r="AG69" s="44">
        <f t="shared" si="9"/>
        <v>3890</v>
      </c>
      <c r="AH69" s="51">
        <f t="shared" si="10"/>
        <v>0.31999999999970896</v>
      </c>
      <c r="AI69" s="31">
        <v>1280</v>
      </c>
      <c r="AJ69" s="45">
        <v>1278</v>
      </c>
      <c r="AK69" s="43">
        <f t="shared" si="11"/>
        <v>2</v>
      </c>
      <c r="AL69" s="31">
        <v>494.72</v>
      </c>
      <c r="AM69" s="31">
        <v>785.28</v>
      </c>
      <c r="AN69" s="31"/>
      <c r="AO69" s="39">
        <f t="shared" ref="AO69:AO97" si="17">AL69+AM69+AN69</f>
        <v>1280</v>
      </c>
      <c r="AP69" s="45">
        <v>1275</v>
      </c>
      <c r="AQ69" s="43">
        <f t="shared" si="12"/>
        <v>5</v>
      </c>
      <c r="AR69" s="31">
        <v>494.72</v>
      </c>
      <c r="AS69" s="76">
        <v>659.76</v>
      </c>
      <c r="AT69" s="70">
        <v>27.53</v>
      </c>
      <c r="AU69" s="70">
        <v>21.79</v>
      </c>
      <c r="AV69" s="70">
        <v>66.650000000000006</v>
      </c>
      <c r="AW69" s="39">
        <f t="shared" si="13"/>
        <v>1270.45</v>
      </c>
      <c r="AX69" s="48">
        <v>79.599999999999994</v>
      </c>
      <c r="AY69" s="39">
        <v>36.049999999999997</v>
      </c>
      <c r="AZ69" s="39">
        <f t="shared" si="14"/>
        <v>1386.1</v>
      </c>
      <c r="BA69" s="42"/>
      <c r="BB69" s="44">
        <f t="shared" si="15"/>
        <v>3939.1</v>
      </c>
      <c r="BC69" s="40"/>
      <c r="BD69" s="50"/>
      <c r="BE69" s="44">
        <f t="shared" si="16"/>
        <v>15510.1</v>
      </c>
    </row>
    <row r="70" spans="1:57" x14ac:dyDescent="0.2">
      <c r="A70" s="37">
        <v>65</v>
      </c>
      <c r="B70" s="12" t="s">
        <v>83</v>
      </c>
      <c r="C70" s="12" t="s">
        <v>32</v>
      </c>
      <c r="D70" s="39">
        <v>1295.5999999999999</v>
      </c>
      <c r="E70" s="40">
        <v>1294</v>
      </c>
      <c r="F70" s="39">
        <f t="shared" si="1"/>
        <v>1295.5999999999999</v>
      </c>
      <c r="G70" s="40">
        <v>1288</v>
      </c>
      <c r="H70" s="39">
        <f t="shared" si="2"/>
        <v>1295.5999999999999</v>
      </c>
      <c r="I70" s="40">
        <v>1303</v>
      </c>
      <c r="J70" s="41">
        <f t="shared" si="3"/>
        <v>3886.7999999999997</v>
      </c>
      <c r="K70" s="59">
        <f t="shared" si="3"/>
        <v>3885</v>
      </c>
      <c r="L70" s="51">
        <f t="shared" ref="L70:L97" si="18">J70-K70</f>
        <v>1.7999999999997272</v>
      </c>
      <c r="M70" s="31">
        <v>1280</v>
      </c>
      <c r="N70" s="34">
        <v>1270</v>
      </c>
      <c r="O70" s="31">
        <v>1280</v>
      </c>
      <c r="P70" s="68">
        <v>34.630000000000003</v>
      </c>
      <c r="Q70" s="39">
        <f t="shared" ref="Q70:Q97" si="19">O70+P70</f>
        <v>1314.63</v>
      </c>
      <c r="R70" s="42">
        <v>1303</v>
      </c>
      <c r="S70" s="31">
        <v>1280</v>
      </c>
      <c r="T70" s="42">
        <v>1289</v>
      </c>
      <c r="U70" s="43">
        <f t="shared" ref="U70:V97" si="20">M70+Q70+S70</f>
        <v>3874.63</v>
      </c>
      <c r="V70" s="42">
        <f t="shared" si="20"/>
        <v>3862</v>
      </c>
      <c r="W70" s="51">
        <f t="shared" ref="W70:W97" si="21">U70-V70</f>
        <v>12.630000000000109</v>
      </c>
      <c r="X70" s="31">
        <v>1280</v>
      </c>
      <c r="Y70" s="45">
        <v>1266</v>
      </c>
      <c r="Z70" s="31">
        <v>1280</v>
      </c>
      <c r="AA70" s="68">
        <v>50.32</v>
      </c>
      <c r="AB70" s="39">
        <f t="shared" ref="AB70:AB97" si="22">Z70+AA70</f>
        <v>1330.32</v>
      </c>
      <c r="AC70" s="45">
        <v>1314</v>
      </c>
      <c r="AD70" s="31">
        <v>1280</v>
      </c>
      <c r="AE70" s="42">
        <v>1308</v>
      </c>
      <c r="AF70" s="44">
        <f t="shared" ref="AF70:AG97" si="23">X70+AB70+AD70</f>
        <v>3890.3199999999997</v>
      </c>
      <c r="AG70" s="44">
        <f t="shared" si="23"/>
        <v>3888</v>
      </c>
      <c r="AH70" s="51">
        <f t="shared" ref="AH70:AH97" si="24">AF70-AG70</f>
        <v>2.319999999999709</v>
      </c>
      <c r="AI70" s="31">
        <v>1280</v>
      </c>
      <c r="AJ70" s="45">
        <v>1277</v>
      </c>
      <c r="AK70" s="43">
        <f t="shared" ref="AK70:AK97" si="25">AI70-AJ70</f>
        <v>3</v>
      </c>
      <c r="AL70" s="31">
        <v>494.72</v>
      </c>
      <c r="AM70" s="31">
        <v>785.28</v>
      </c>
      <c r="AN70" s="31"/>
      <c r="AO70" s="39">
        <f t="shared" si="17"/>
        <v>1280</v>
      </c>
      <c r="AP70" s="45">
        <v>1277</v>
      </c>
      <c r="AQ70" s="43">
        <f t="shared" ref="AQ70:AQ97" si="26">AO70-AP70</f>
        <v>3</v>
      </c>
      <c r="AR70" s="31">
        <v>494.72</v>
      </c>
      <c r="AS70" s="76">
        <v>659.76</v>
      </c>
      <c r="AT70" s="70">
        <v>27.53</v>
      </c>
      <c r="AU70" s="70">
        <v>21.79</v>
      </c>
      <c r="AV70" s="70">
        <v>66.650000000000006</v>
      </c>
      <c r="AW70" s="39">
        <f t="shared" ref="AW70:AW97" si="27">AR70+AS70+AT70+AU70+AV70</f>
        <v>1270.45</v>
      </c>
      <c r="AX70" s="48">
        <v>79.599999999999994</v>
      </c>
      <c r="AY70" s="39">
        <v>36.049999999999997</v>
      </c>
      <c r="AZ70" s="39">
        <f t="shared" ref="AZ70:AZ97" si="28">AW70+AX70+AY70</f>
        <v>1386.1</v>
      </c>
      <c r="BA70" s="42"/>
      <c r="BB70" s="44">
        <f t="shared" ref="BB70:BB97" si="29">AJ70+AP70+AZ70</f>
        <v>3940.1</v>
      </c>
      <c r="BC70" s="40"/>
      <c r="BD70" s="50"/>
      <c r="BE70" s="44">
        <f t="shared" ref="BE70:BE97" si="30">K70+V70+AG70+AP70+AJ70+AZ70</f>
        <v>15575.1</v>
      </c>
    </row>
    <row r="71" spans="1:57" x14ac:dyDescent="0.2">
      <c r="A71" s="8">
        <v>66</v>
      </c>
      <c r="B71" s="15" t="s">
        <v>84</v>
      </c>
      <c r="C71" s="12" t="s">
        <v>32</v>
      </c>
      <c r="D71" s="39">
        <v>1295.5999999999999</v>
      </c>
      <c r="E71" s="40">
        <v>1284</v>
      </c>
      <c r="F71" s="39">
        <f t="shared" si="1"/>
        <v>1295.5999999999999</v>
      </c>
      <c r="G71" s="40">
        <v>1246</v>
      </c>
      <c r="H71" s="39">
        <f t="shared" si="2"/>
        <v>1295.5999999999999</v>
      </c>
      <c r="I71" s="40">
        <v>1329</v>
      </c>
      <c r="J71" s="41">
        <f t="shared" si="3"/>
        <v>3886.7999999999997</v>
      </c>
      <c r="K71" s="59">
        <f t="shared" si="3"/>
        <v>3859</v>
      </c>
      <c r="L71" s="50">
        <f t="shared" si="18"/>
        <v>27.799999999999727</v>
      </c>
      <c r="M71" s="31">
        <v>1280</v>
      </c>
      <c r="N71" s="34">
        <v>1274</v>
      </c>
      <c r="O71" s="31">
        <v>1280</v>
      </c>
      <c r="P71" s="68"/>
      <c r="Q71" s="39">
        <f t="shared" si="19"/>
        <v>1280</v>
      </c>
      <c r="R71" s="42">
        <v>1257</v>
      </c>
      <c r="S71" s="31">
        <v>1280</v>
      </c>
      <c r="T71" s="42">
        <v>1267.8</v>
      </c>
      <c r="U71" s="43">
        <f t="shared" si="20"/>
        <v>3840</v>
      </c>
      <c r="V71" s="42">
        <f t="shared" si="20"/>
        <v>3798.8</v>
      </c>
      <c r="W71" s="50">
        <f t="shared" si="21"/>
        <v>41.199999999999818</v>
      </c>
      <c r="X71" s="31">
        <v>1280</v>
      </c>
      <c r="Y71" s="45">
        <v>1267.8</v>
      </c>
      <c r="Z71" s="31">
        <v>1280</v>
      </c>
      <c r="AA71" s="68"/>
      <c r="AB71" s="39">
        <f t="shared" si="22"/>
        <v>1280</v>
      </c>
      <c r="AC71" s="45">
        <v>1274</v>
      </c>
      <c r="AD71" s="31">
        <v>1280</v>
      </c>
      <c r="AE71" s="42">
        <v>1273</v>
      </c>
      <c r="AF71" s="44">
        <f t="shared" si="23"/>
        <v>3840</v>
      </c>
      <c r="AG71" s="44">
        <f t="shared" si="23"/>
        <v>3814.8</v>
      </c>
      <c r="AH71" s="50">
        <f t="shared" si="24"/>
        <v>25.199999999999818</v>
      </c>
      <c r="AI71" s="31">
        <v>1280</v>
      </c>
      <c r="AJ71" s="45">
        <v>1258</v>
      </c>
      <c r="AK71" s="42">
        <f t="shared" si="25"/>
        <v>22</v>
      </c>
      <c r="AL71" s="31">
        <v>494.72</v>
      </c>
      <c r="AM71" s="31">
        <v>785.28</v>
      </c>
      <c r="AN71" s="31"/>
      <c r="AO71" s="39">
        <f t="shared" si="17"/>
        <v>1280</v>
      </c>
      <c r="AP71" s="45">
        <v>1267.8</v>
      </c>
      <c r="AQ71" s="43">
        <f t="shared" si="26"/>
        <v>12.200000000000045</v>
      </c>
      <c r="AR71" s="31">
        <v>494.72</v>
      </c>
      <c r="AS71" s="76">
        <v>659.76</v>
      </c>
      <c r="AT71" s="70">
        <v>0</v>
      </c>
      <c r="AU71" s="70">
        <v>21.79</v>
      </c>
      <c r="AV71" s="70"/>
      <c r="AW71" s="39">
        <f t="shared" si="27"/>
        <v>1176.27</v>
      </c>
      <c r="AX71" s="48">
        <v>79.599999999999994</v>
      </c>
      <c r="AY71" s="39">
        <v>36.049999999999997</v>
      </c>
      <c r="AZ71" s="39">
        <f t="shared" si="28"/>
        <v>1291.9199999999998</v>
      </c>
      <c r="BA71" s="42"/>
      <c r="BB71" s="44">
        <f t="shared" si="29"/>
        <v>3817.7200000000003</v>
      </c>
      <c r="BC71" s="40"/>
      <c r="BD71" s="50"/>
      <c r="BE71" s="44">
        <f t="shared" si="30"/>
        <v>15290.32</v>
      </c>
    </row>
    <row r="72" spans="1:57" x14ac:dyDescent="0.2">
      <c r="A72" s="37">
        <v>67</v>
      </c>
      <c r="B72" s="12" t="s">
        <v>85</v>
      </c>
      <c r="C72" s="12" t="s">
        <v>32</v>
      </c>
      <c r="D72" s="39">
        <v>1295.5999999999999</v>
      </c>
      <c r="E72" s="40">
        <v>1258</v>
      </c>
      <c r="F72" s="39">
        <f t="shared" si="1"/>
        <v>1295.5999999999999</v>
      </c>
      <c r="G72" s="40">
        <v>1286</v>
      </c>
      <c r="H72" s="39">
        <f t="shared" si="2"/>
        <v>1295.5999999999999</v>
      </c>
      <c r="I72" s="40">
        <v>1329</v>
      </c>
      <c r="J72" s="41">
        <f t="shared" si="3"/>
        <v>3886.7999999999997</v>
      </c>
      <c r="K72" s="59">
        <f t="shared" si="3"/>
        <v>3873</v>
      </c>
      <c r="L72" s="51">
        <f t="shared" si="18"/>
        <v>13.799999999999727</v>
      </c>
      <c r="M72" s="31">
        <v>1280</v>
      </c>
      <c r="N72" s="34">
        <v>1280</v>
      </c>
      <c r="O72" s="31">
        <v>1280</v>
      </c>
      <c r="P72" s="68">
        <v>34.630000000000003</v>
      </c>
      <c r="Q72" s="39">
        <f t="shared" si="19"/>
        <v>1314.63</v>
      </c>
      <c r="R72" s="42">
        <v>1302</v>
      </c>
      <c r="S72" s="31">
        <v>1280</v>
      </c>
      <c r="T72" s="42">
        <v>1267</v>
      </c>
      <c r="U72" s="43">
        <f t="shared" si="20"/>
        <v>3874.63</v>
      </c>
      <c r="V72" s="42">
        <f t="shared" si="20"/>
        <v>3849</v>
      </c>
      <c r="W72" s="50">
        <f t="shared" si="21"/>
        <v>25.630000000000109</v>
      </c>
      <c r="X72" s="31">
        <v>1280</v>
      </c>
      <c r="Y72" s="45">
        <v>1179</v>
      </c>
      <c r="Z72" s="31">
        <v>1280</v>
      </c>
      <c r="AA72" s="68"/>
      <c r="AB72" s="39">
        <f t="shared" si="22"/>
        <v>1280</v>
      </c>
      <c r="AC72" s="45">
        <v>1161</v>
      </c>
      <c r="AD72" s="31">
        <v>1280</v>
      </c>
      <c r="AE72" s="42">
        <v>1498</v>
      </c>
      <c r="AF72" s="44">
        <f t="shared" si="23"/>
        <v>3840</v>
      </c>
      <c r="AG72" s="44">
        <f t="shared" si="23"/>
        <v>3838</v>
      </c>
      <c r="AH72" s="51">
        <f t="shared" si="24"/>
        <v>2</v>
      </c>
      <c r="AI72" s="31">
        <v>1280</v>
      </c>
      <c r="AJ72" s="45">
        <v>0</v>
      </c>
      <c r="AK72" s="42">
        <f t="shared" si="25"/>
        <v>1280</v>
      </c>
      <c r="AL72" s="31">
        <v>494.72</v>
      </c>
      <c r="AM72" s="31">
        <v>785.28</v>
      </c>
      <c r="AN72" s="31"/>
      <c r="AO72" s="39">
        <f t="shared" si="17"/>
        <v>1280</v>
      </c>
      <c r="AP72" s="45">
        <v>1195</v>
      </c>
      <c r="AQ72" s="42">
        <f t="shared" si="26"/>
        <v>85</v>
      </c>
      <c r="AR72" s="31">
        <v>494.72</v>
      </c>
      <c r="AS72" s="76">
        <v>659.76</v>
      </c>
      <c r="AT72" s="70">
        <v>27.53</v>
      </c>
      <c r="AU72" s="70">
        <v>21.79</v>
      </c>
      <c r="AV72" s="70"/>
      <c r="AW72" s="39">
        <f t="shared" si="27"/>
        <v>1203.8</v>
      </c>
      <c r="AX72" s="48">
        <v>79.599999999999994</v>
      </c>
      <c r="AY72" s="39"/>
      <c r="AZ72" s="39">
        <f t="shared" si="28"/>
        <v>1283.3999999999999</v>
      </c>
      <c r="BA72" s="42"/>
      <c r="BB72" s="44">
        <f t="shared" si="29"/>
        <v>2478.3999999999996</v>
      </c>
      <c r="BC72" s="40"/>
      <c r="BD72" s="50"/>
      <c r="BE72" s="44">
        <f t="shared" si="30"/>
        <v>14038.4</v>
      </c>
    </row>
    <row r="73" spans="1:57" x14ac:dyDescent="0.2">
      <c r="A73" s="8">
        <v>68</v>
      </c>
      <c r="B73" s="12" t="s">
        <v>86</v>
      </c>
      <c r="C73" s="12" t="s">
        <v>31</v>
      </c>
      <c r="D73" s="39">
        <v>1619.49</v>
      </c>
      <c r="E73" s="40">
        <v>1601.2</v>
      </c>
      <c r="F73" s="39">
        <f t="shared" si="1"/>
        <v>1619.49</v>
      </c>
      <c r="G73" s="40">
        <v>1609.6</v>
      </c>
      <c r="H73" s="39">
        <f t="shared" si="2"/>
        <v>1619.49</v>
      </c>
      <c r="I73" s="40">
        <v>1646.2</v>
      </c>
      <c r="J73" s="41">
        <f t="shared" si="3"/>
        <v>4858.47</v>
      </c>
      <c r="K73" s="59">
        <f t="shared" si="3"/>
        <v>4857</v>
      </c>
      <c r="L73" s="51">
        <f t="shared" si="18"/>
        <v>1.4700000000002547</v>
      </c>
      <c r="M73" s="31">
        <v>1600</v>
      </c>
      <c r="N73" s="34">
        <v>1596.4</v>
      </c>
      <c r="O73" s="31">
        <v>1600</v>
      </c>
      <c r="P73" s="68">
        <v>43.3</v>
      </c>
      <c r="Q73" s="39">
        <f t="shared" si="19"/>
        <v>1643.3</v>
      </c>
      <c r="R73" s="42">
        <v>1594.2</v>
      </c>
      <c r="S73" s="31">
        <v>1600</v>
      </c>
      <c r="T73" s="42">
        <v>1651.8</v>
      </c>
      <c r="U73" s="43">
        <f t="shared" si="20"/>
        <v>4843.3</v>
      </c>
      <c r="V73" s="42">
        <f t="shared" si="20"/>
        <v>4842.4000000000005</v>
      </c>
      <c r="W73" s="51">
        <f t="shared" si="21"/>
        <v>0.8999999999996362</v>
      </c>
      <c r="X73" s="31">
        <v>1600</v>
      </c>
      <c r="Y73" s="45">
        <v>1450.8</v>
      </c>
      <c r="Z73" s="31">
        <v>1600</v>
      </c>
      <c r="AA73" s="68">
        <v>62.9</v>
      </c>
      <c r="AB73" s="39">
        <f t="shared" si="22"/>
        <v>1662.9</v>
      </c>
      <c r="AC73" s="45">
        <v>1660</v>
      </c>
      <c r="AD73" s="31">
        <v>1600</v>
      </c>
      <c r="AE73" s="42">
        <v>1752</v>
      </c>
      <c r="AF73" s="44">
        <f t="shared" si="23"/>
        <v>4862.8999999999996</v>
      </c>
      <c r="AG73" s="44">
        <f t="shared" si="23"/>
        <v>4862.8</v>
      </c>
      <c r="AH73" s="51">
        <f t="shared" si="24"/>
        <v>9.9999999999454303E-2</v>
      </c>
      <c r="AI73" s="31">
        <v>1600</v>
      </c>
      <c r="AJ73" s="45">
        <v>1599.8</v>
      </c>
      <c r="AK73" s="43">
        <f t="shared" si="25"/>
        <v>0.20000000000004547</v>
      </c>
      <c r="AL73" s="31">
        <v>618.4</v>
      </c>
      <c r="AM73" s="31">
        <v>981.6</v>
      </c>
      <c r="AN73" s="31"/>
      <c r="AO73" s="39">
        <f t="shared" si="17"/>
        <v>1600</v>
      </c>
      <c r="AP73" s="45">
        <v>1528</v>
      </c>
      <c r="AQ73" s="42">
        <f t="shared" si="26"/>
        <v>72</v>
      </c>
      <c r="AR73" s="31">
        <v>618.4</v>
      </c>
      <c r="AS73" s="76">
        <v>824.7</v>
      </c>
      <c r="AT73" s="70">
        <v>34.409999999999997</v>
      </c>
      <c r="AU73" s="70">
        <v>27.23</v>
      </c>
      <c r="AV73" s="70">
        <v>83.31</v>
      </c>
      <c r="AW73" s="39">
        <f t="shared" si="27"/>
        <v>1588.05</v>
      </c>
      <c r="AX73" s="48">
        <v>99.5</v>
      </c>
      <c r="AY73" s="39"/>
      <c r="AZ73" s="39">
        <f t="shared" si="28"/>
        <v>1687.55</v>
      </c>
      <c r="BA73" s="42"/>
      <c r="BB73" s="44">
        <f t="shared" si="29"/>
        <v>4815.3500000000004</v>
      </c>
      <c r="BC73" s="40"/>
      <c r="BD73" s="50"/>
      <c r="BE73" s="44">
        <f t="shared" si="30"/>
        <v>19377.55</v>
      </c>
    </row>
    <row r="74" spans="1:57" x14ac:dyDescent="0.2">
      <c r="A74" s="37">
        <v>69</v>
      </c>
      <c r="B74" s="12" t="s">
        <v>124</v>
      </c>
      <c r="C74" s="12" t="s">
        <v>32</v>
      </c>
      <c r="D74" s="39">
        <v>1295.5999999999999</v>
      </c>
      <c r="E74" s="40">
        <v>1284</v>
      </c>
      <c r="F74" s="39">
        <f t="shared" ref="F74:F97" si="31">D74</f>
        <v>1295.5999999999999</v>
      </c>
      <c r="G74" s="40">
        <v>1291</v>
      </c>
      <c r="H74" s="39">
        <f t="shared" ref="H74:H97" si="32">D74</f>
        <v>1295.5999999999999</v>
      </c>
      <c r="I74" s="40">
        <v>1290</v>
      </c>
      <c r="J74" s="41">
        <f t="shared" ref="J74:K97" si="33">D74+F74+H74</f>
        <v>3886.7999999999997</v>
      </c>
      <c r="K74" s="59">
        <f t="shared" si="33"/>
        <v>3865</v>
      </c>
      <c r="L74" s="50">
        <f t="shared" si="18"/>
        <v>21.799999999999727</v>
      </c>
      <c r="M74" s="31">
        <v>1280</v>
      </c>
      <c r="N74" s="34">
        <v>963</v>
      </c>
      <c r="O74" s="31">
        <v>1280</v>
      </c>
      <c r="P74" s="68"/>
      <c r="Q74" s="39">
        <f>O74+P74+4</f>
        <v>1284</v>
      </c>
      <c r="R74" s="42">
        <v>1284</v>
      </c>
      <c r="S74" s="31">
        <f>1280-4</f>
        <v>1276</v>
      </c>
      <c r="T74" s="42">
        <v>1586</v>
      </c>
      <c r="U74" s="43">
        <f t="shared" si="20"/>
        <v>3840</v>
      </c>
      <c r="V74" s="42">
        <f t="shared" si="20"/>
        <v>3833</v>
      </c>
      <c r="W74" s="51">
        <f t="shared" si="21"/>
        <v>7</v>
      </c>
      <c r="X74" s="31">
        <v>1280</v>
      </c>
      <c r="Y74" s="45">
        <v>1260</v>
      </c>
      <c r="Z74" s="31">
        <v>1280</v>
      </c>
      <c r="AA74" s="68">
        <v>50.32</v>
      </c>
      <c r="AB74" s="39">
        <f t="shared" si="22"/>
        <v>1330.32</v>
      </c>
      <c r="AC74" s="45">
        <v>1300</v>
      </c>
      <c r="AD74" s="31">
        <v>1280</v>
      </c>
      <c r="AE74" s="42">
        <v>1284</v>
      </c>
      <c r="AF74" s="44">
        <f t="shared" si="23"/>
        <v>3890.3199999999997</v>
      </c>
      <c r="AG74" s="44">
        <f t="shared" si="23"/>
        <v>3844</v>
      </c>
      <c r="AH74" s="50">
        <f t="shared" si="24"/>
        <v>46.319999999999709</v>
      </c>
      <c r="AI74" s="31">
        <v>1280</v>
      </c>
      <c r="AJ74" s="45">
        <v>1189</v>
      </c>
      <c r="AK74" s="42">
        <f t="shared" si="25"/>
        <v>91</v>
      </c>
      <c r="AL74" s="31">
        <v>494.72</v>
      </c>
      <c r="AM74" s="31">
        <v>785.28</v>
      </c>
      <c r="AN74" s="31"/>
      <c r="AO74" s="39">
        <f t="shared" si="17"/>
        <v>1280</v>
      </c>
      <c r="AP74" s="45">
        <v>1269</v>
      </c>
      <c r="AQ74" s="43">
        <f t="shared" si="26"/>
        <v>11</v>
      </c>
      <c r="AR74" s="31">
        <v>494.72</v>
      </c>
      <c r="AS74" s="76">
        <v>659.76</v>
      </c>
      <c r="AT74" s="70">
        <v>0</v>
      </c>
      <c r="AU74" s="70">
        <v>21.79</v>
      </c>
      <c r="AV74" s="70"/>
      <c r="AW74" s="39">
        <f t="shared" si="27"/>
        <v>1176.27</v>
      </c>
      <c r="AX74" s="48">
        <v>79.599999999999994</v>
      </c>
      <c r="AY74" s="39">
        <v>36.049999999999997</v>
      </c>
      <c r="AZ74" s="39">
        <f t="shared" si="28"/>
        <v>1291.9199999999998</v>
      </c>
      <c r="BA74" s="42"/>
      <c r="BB74" s="44">
        <f t="shared" si="29"/>
        <v>3749.92</v>
      </c>
      <c r="BC74" s="40"/>
      <c r="BD74" s="50"/>
      <c r="BE74" s="44">
        <f t="shared" si="30"/>
        <v>15291.92</v>
      </c>
    </row>
    <row r="75" spans="1:57" x14ac:dyDescent="0.2">
      <c r="A75" s="8">
        <v>70</v>
      </c>
      <c r="B75" s="2" t="s">
        <v>130</v>
      </c>
      <c r="C75" s="2" t="s">
        <v>31</v>
      </c>
      <c r="D75" s="39">
        <v>1619.49</v>
      </c>
      <c r="E75" s="40">
        <v>1611</v>
      </c>
      <c r="F75" s="39">
        <f t="shared" si="31"/>
        <v>1619.49</v>
      </c>
      <c r="G75" s="40">
        <v>1612</v>
      </c>
      <c r="H75" s="39">
        <f t="shared" si="32"/>
        <v>1619.49</v>
      </c>
      <c r="I75" s="40">
        <v>1611</v>
      </c>
      <c r="J75" s="41">
        <f t="shared" si="33"/>
        <v>4858.47</v>
      </c>
      <c r="K75" s="59">
        <f t="shared" si="33"/>
        <v>4834</v>
      </c>
      <c r="L75" s="50">
        <f t="shared" si="18"/>
        <v>24.470000000000255</v>
      </c>
      <c r="M75" s="31">
        <v>1600</v>
      </c>
      <c r="N75" s="34">
        <v>1600</v>
      </c>
      <c r="O75" s="31">
        <v>1600</v>
      </c>
      <c r="P75" s="68"/>
      <c r="Q75" s="39">
        <f t="shared" si="19"/>
        <v>1600</v>
      </c>
      <c r="R75" s="42">
        <v>1589</v>
      </c>
      <c r="S75" s="31">
        <v>1600</v>
      </c>
      <c r="T75" s="42">
        <v>1600</v>
      </c>
      <c r="U75" s="43">
        <f t="shared" si="20"/>
        <v>4800</v>
      </c>
      <c r="V75" s="42">
        <f t="shared" si="20"/>
        <v>4789</v>
      </c>
      <c r="W75" s="51">
        <f t="shared" si="21"/>
        <v>11</v>
      </c>
      <c r="X75" s="31">
        <v>1600</v>
      </c>
      <c r="Y75" s="45">
        <v>1527</v>
      </c>
      <c r="Z75" s="31">
        <v>1600</v>
      </c>
      <c r="AA75" s="68">
        <v>62.9</v>
      </c>
      <c r="AB75" s="39">
        <f t="shared" si="22"/>
        <v>1662.9</v>
      </c>
      <c r="AC75" s="45">
        <v>1650</v>
      </c>
      <c r="AD75" s="31">
        <v>1600</v>
      </c>
      <c r="AE75" s="42">
        <v>1668</v>
      </c>
      <c r="AF75" s="44">
        <f t="shared" si="23"/>
        <v>4862.8999999999996</v>
      </c>
      <c r="AG75" s="44">
        <f t="shared" si="23"/>
        <v>4845</v>
      </c>
      <c r="AH75" s="51">
        <f t="shared" si="24"/>
        <v>17.899999999999636</v>
      </c>
      <c r="AI75" s="31">
        <v>1600</v>
      </c>
      <c r="AJ75" s="45">
        <v>1584</v>
      </c>
      <c r="AK75" s="43">
        <f t="shared" si="25"/>
        <v>16</v>
      </c>
      <c r="AL75" s="31">
        <v>618.4</v>
      </c>
      <c r="AM75" s="31">
        <v>981.6</v>
      </c>
      <c r="AN75" s="31"/>
      <c r="AO75" s="39">
        <f t="shared" si="17"/>
        <v>1600</v>
      </c>
      <c r="AP75" s="45">
        <v>1600</v>
      </c>
      <c r="AQ75" s="43">
        <f t="shared" si="26"/>
        <v>0</v>
      </c>
      <c r="AR75" s="31">
        <v>618.4</v>
      </c>
      <c r="AS75" s="76">
        <v>824.7</v>
      </c>
      <c r="AT75" s="70">
        <v>34.409999999999997</v>
      </c>
      <c r="AU75" s="70">
        <v>27.23</v>
      </c>
      <c r="AV75" s="70">
        <v>83.31</v>
      </c>
      <c r="AW75" s="39">
        <f t="shared" si="27"/>
        <v>1588.05</v>
      </c>
      <c r="AX75" s="48">
        <v>99.5</v>
      </c>
      <c r="AY75" s="39">
        <v>45.08</v>
      </c>
      <c r="AZ75" s="39">
        <f t="shared" si="28"/>
        <v>1732.6299999999999</v>
      </c>
      <c r="BA75" s="42"/>
      <c r="BB75" s="44">
        <f t="shared" si="29"/>
        <v>4916.63</v>
      </c>
      <c r="BC75" s="40"/>
      <c r="BD75" s="50"/>
      <c r="BE75" s="44">
        <f t="shared" si="30"/>
        <v>19384.63</v>
      </c>
    </row>
    <row r="76" spans="1:57" x14ac:dyDescent="0.2">
      <c r="A76" s="37">
        <v>71</v>
      </c>
      <c r="B76" s="12" t="s">
        <v>87</v>
      </c>
      <c r="C76" s="12" t="s">
        <v>31</v>
      </c>
      <c r="D76" s="39">
        <v>1619.49</v>
      </c>
      <c r="E76" s="40">
        <v>1607</v>
      </c>
      <c r="F76" s="39">
        <f t="shared" si="31"/>
        <v>1619.49</v>
      </c>
      <c r="G76" s="40">
        <v>1617</v>
      </c>
      <c r="H76" s="39">
        <f t="shared" si="32"/>
        <v>1619.49</v>
      </c>
      <c r="I76" s="40">
        <v>1612.6</v>
      </c>
      <c r="J76" s="41">
        <f t="shared" si="33"/>
        <v>4858.47</v>
      </c>
      <c r="K76" s="59">
        <f t="shared" si="33"/>
        <v>4836.6000000000004</v>
      </c>
      <c r="L76" s="50">
        <f t="shared" si="18"/>
        <v>21.869999999999891</v>
      </c>
      <c r="M76" s="31">
        <v>1600</v>
      </c>
      <c r="N76" s="34">
        <v>1581.6</v>
      </c>
      <c r="O76" s="31">
        <v>1600</v>
      </c>
      <c r="P76" s="68"/>
      <c r="Q76" s="39">
        <f t="shared" si="19"/>
        <v>1600</v>
      </c>
      <c r="R76" s="42">
        <v>1598.8</v>
      </c>
      <c r="S76" s="31">
        <v>1600</v>
      </c>
      <c r="T76" s="42">
        <v>1613</v>
      </c>
      <c r="U76" s="43">
        <f t="shared" si="20"/>
        <v>4800</v>
      </c>
      <c r="V76" s="42">
        <f t="shared" si="20"/>
        <v>4793.3999999999996</v>
      </c>
      <c r="W76" s="51">
        <f t="shared" si="21"/>
        <v>6.6000000000003638</v>
      </c>
      <c r="X76" s="31">
        <v>1600</v>
      </c>
      <c r="Y76" s="45">
        <v>1582</v>
      </c>
      <c r="Z76" s="31">
        <v>1600</v>
      </c>
      <c r="AA76" s="68">
        <v>62.9</v>
      </c>
      <c r="AB76" s="39">
        <f t="shared" si="22"/>
        <v>1662.9</v>
      </c>
      <c r="AC76" s="45">
        <v>1646</v>
      </c>
      <c r="AD76" s="31">
        <v>1600</v>
      </c>
      <c r="AE76" s="42">
        <v>1621</v>
      </c>
      <c r="AF76" s="44">
        <f t="shared" si="23"/>
        <v>4862.8999999999996</v>
      </c>
      <c r="AG76" s="44">
        <f t="shared" si="23"/>
        <v>4849</v>
      </c>
      <c r="AH76" s="51">
        <f t="shared" si="24"/>
        <v>13.899999999999636</v>
      </c>
      <c r="AI76" s="31">
        <v>1600</v>
      </c>
      <c r="AJ76" s="45">
        <v>1594</v>
      </c>
      <c r="AK76" s="43">
        <f t="shared" si="25"/>
        <v>6</v>
      </c>
      <c r="AL76" s="31">
        <v>618.4</v>
      </c>
      <c r="AM76" s="31">
        <v>981.6</v>
      </c>
      <c r="AN76" s="31"/>
      <c r="AO76" s="39">
        <f t="shared" si="17"/>
        <v>1600</v>
      </c>
      <c r="AP76" s="45">
        <v>1582.6</v>
      </c>
      <c r="AQ76" s="43">
        <f t="shared" si="26"/>
        <v>17.400000000000091</v>
      </c>
      <c r="AR76" s="31">
        <v>618.4</v>
      </c>
      <c r="AS76" s="76">
        <v>824.7</v>
      </c>
      <c r="AT76" s="70">
        <v>34.409999999999997</v>
      </c>
      <c r="AU76" s="70">
        <v>27.23</v>
      </c>
      <c r="AV76" s="70">
        <v>83.31</v>
      </c>
      <c r="AW76" s="39">
        <f t="shared" si="27"/>
        <v>1588.05</v>
      </c>
      <c r="AX76" s="48">
        <v>99.5</v>
      </c>
      <c r="AY76" s="39">
        <v>45.08</v>
      </c>
      <c r="AZ76" s="39">
        <f t="shared" si="28"/>
        <v>1732.6299999999999</v>
      </c>
      <c r="BA76" s="42"/>
      <c r="BB76" s="44">
        <f t="shared" si="29"/>
        <v>4909.2299999999996</v>
      </c>
      <c r="BC76" s="40"/>
      <c r="BD76" s="50"/>
      <c r="BE76" s="44">
        <f t="shared" si="30"/>
        <v>19388.23</v>
      </c>
    </row>
    <row r="77" spans="1:57" x14ac:dyDescent="0.2">
      <c r="A77" s="8">
        <v>72</v>
      </c>
      <c r="B77" s="12" t="s">
        <v>88</v>
      </c>
      <c r="C77" s="12" t="s">
        <v>33</v>
      </c>
      <c r="D77" s="39">
        <v>1943.39</v>
      </c>
      <c r="E77" s="40">
        <v>1933</v>
      </c>
      <c r="F77" s="39">
        <f t="shared" si="31"/>
        <v>1943.39</v>
      </c>
      <c r="G77" s="40">
        <v>1930</v>
      </c>
      <c r="H77" s="39">
        <f t="shared" si="32"/>
        <v>1943.39</v>
      </c>
      <c r="I77" s="40">
        <v>1954</v>
      </c>
      <c r="J77" s="41">
        <f t="shared" si="33"/>
        <v>5830.17</v>
      </c>
      <c r="K77" s="59">
        <f t="shared" si="33"/>
        <v>5817</v>
      </c>
      <c r="L77" s="51">
        <f t="shared" si="18"/>
        <v>13.170000000000073</v>
      </c>
      <c r="M77" s="31">
        <v>1920</v>
      </c>
      <c r="N77" s="34">
        <v>1725</v>
      </c>
      <c r="O77" s="31">
        <v>1920</v>
      </c>
      <c r="P77" s="68">
        <v>51.96</v>
      </c>
      <c r="Q77" s="39">
        <f t="shared" si="19"/>
        <v>1971.96</v>
      </c>
      <c r="R77" s="42">
        <v>1970</v>
      </c>
      <c r="S77" s="31">
        <v>1920</v>
      </c>
      <c r="T77" s="42">
        <v>2104</v>
      </c>
      <c r="U77" s="43">
        <f t="shared" si="20"/>
        <v>5811.96</v>
      </c>
      <c r="V77" s="42">
        <f t="shared" si="20"/>
        <v>5799</v>
      </c>
      <c r="W77" s="51">
        <f t="shared" si="21"/>
        <v>12.960000000000036</v>
      </c>
      <c r="X77" s="31">
        <v>1920</v>
      </c>
      <c r="Y77" s="45">
        <v>1891</v>
      </c>
      <c r="Z77" s="31">
        <v>1920</v>
      </c>
      <c r="AA77" s="68">
        <v>75.48</v>
      </c>
      <c r="AB77" s="39">
        <f t="shared" si="22"/>
        <v>1995.48</v>
      </c>
      <c r="AC77" s="45">
        <v>1915</v>
      </c>
      <c r="AD77" s="31">
        <v>1920</v>
      </c>
      <c r="AE77" s="42">
        <v>2015</v>
      </c>
      <c r="AF77" s="44">
        <f t="shared" si="23"/>
        <v>5835.48</v>
      </c>
      <c r="AG77" s="44">
        <f t="shared" si="23"/>
        <v>5821</v>
      </c>
      <c r="AH77" s="51">
        <f t="shared" si="24"/>
        <v>14.479999999999563</v>
      </c>
      <c r="AI77" s="31">
        <v>1920</v>
      </c>
      <c r="AJ77" s="45">
        <v>1907</v>
      </c>
      <c r="AK77" s="43">
        <f t="shared" si="25"/>
        <v>13</v>
      </c>
      <c r="AL77" s="31">
        <v>742.08</v>
      </c>
      <c r="AM77" s="31">
        <v>1177.92</v>
      </c>
      <c r="AN77" s="31"/>
      <c r="AO77" s="39">
        <f t="shared" si="17"/>
        <v>1920</v>
      </c>
      <c r="AP77" s="45">
        <v>1908</v>
      </c>
      <c r="AQ77" s="43">
        <f t="shared" si="26"/>
        <v>12</v>
      </c>
      <c r="AR77" s="31">
        <v>742.08</v>
      </c>
      <c r="AS77" s="76">
        <v>989.64</v>
      </c>
      <c r="AT77" s="70">
        <v>41.29</v>
      </c>
      <c r="AU77" s="70">
        <v>32.68</v>
      </c>
      <c r="AV77" s="70">
        <v>99.99</v>
      </c>
      <c r="AW77" s="39">
        <f t="shared" si="27"/>
        <v>1905.68</v>
      </c>
      <c r="AX77" s="48">
        <v>119.4</v>
      </c>
      <c r="AY77" s="39">
        <v>54.08</v>
      </c>
      <c r="AZ77" s="39">
        <f t="shared" si="28"/>
        <v>2079.1600000000003</v>
      </c>
      <c r="BA77" s="42"/>
      <c r="BB77" s="44">
        <f t="shared" si="29"/>
        <v>5894.16</v>
      </c>
      <c r="BC77" s="40"/>
      <c r="BD77" s="50"/>
      <c r="BE77" s="44">
        <f t="shared" si="30"/>
        <v>23331.16</v>
      </c>
    </row>
    <row r="78" spans="1:57" x14ac:dyDescent="0.2">
      <c r="A78" s="37">
        <v>73</v>
      </c>
      <c r="B78" s="12" t="s">
        <v>89</v>
      </c>
      <c r="C78" s="12" t="s">
        <v>32</v>
      </c>
      <c r="D78" s="39">
        <v>1295.5999999999999</v>
      </c>
      <c r="E78" s="40">
        <v>1294</v>
      </c>
      <c r="F78" s="39">
        <f t="shared" si="31"/>
        <v>1295.5999999999999</v>
      </c>
      <c r="G78" s="40">
        <v>1282</v>
      </c>
      <c r="H78" s="39">
        <f t="shared" si="32"/>
        <v>1295.5999999999999</v>
      </c>
      <c r="I78" s="40">
        <v>1267</v>
      </c>
      <c r="J78" s="41">
        <f t="shared" si="33"/>
        <v>3886.7999999999997</v>
      </c>
      <c r="K78" s="59">
        <f t="shared" si="33"/>
        <v>3843</v>
      </c>
      <c r="L78" s="50">
        <f t="shared" si="18"/>
        <v>43.799999999999727</v>
      </c>
      <c r="M78" s="31">
        <v>1280</v>
      </c>
      <c r="N78" s="34">
        <v>1214</v>
      </c>
      <c r="O78" s="31">
        <v>1280</v>
      </c>
      <c r="P78" s="68"/>
      <c r="Q78" s="39">
        <f t="shared" si="19"/>
        <v>1280</v>
      </c>
      <c r="R78" s="42">
        <v>1271</v>
      </c>
      <c r="S78" s="31">
        <v>1280</v>
      </c>
      <c r="T78" s="42">
        <v>1333</v>
      </c>
      <c r="U78" s="43">
        <f t="shared" si="20"/>
        <v>3840</v>
      </c>
      <c r="V78" s="42">
        <f t="shared" si="20"/>
        <v>3818</v>
      </c>
      <c r="W78" s="50">
        <f t="shared" si="21"/>
        <v>22</v>
      </c>
      <c r="X78" s="31">
        <v>1280</v>
      </c>
      <c r="Y78" s="45">
        <v>1245</v>
      </c>
      <c r="Z78" s="31">
        <v>1280</v>
      </c>
      <c r="AA78" s="68"/>
      <c r="AB78" s="39">
        <f>Z78+AA78+43</f>
        <v>1323</v>
      </c>
      <c r="AC78" s="45">
        <v>1323</v>
      </c>
      <c r="AD78" s="31">
        <f>1280-43</f>
        <v>1237</v>
      </c>
      <c r="AE78" s="42">
        <v>1270</v>
      </c>
      <c r="AF78" s="44">
        <f t="shared" si="23"/>
        <v>3840</v>
      </c>
      <c r="AG78" s="44">
        <f t="shared" si="23"/>
        <v>3838</v>
      </c>
      <c r="AH78" s="51">
        <f t="shared" si="24"/>
        <v>2</v>
      </c>
      <c r="AI78" s="31">
        <v>1280</v>
      </c>
      <c r="AJ78" s="45">
        <v>1268</v>
      </c>
      <c r="AK78" s="43">
        <f t="shared" si="25"/>
        <v>12</v>
      </c>
      <c r="AL78" s="31">
        <v>494.72</v>
      </c>
      <c r="AM78" s="31">
        <v>785.28</v>
      </c>
      <c r="AN78" s="31"/>
      <c r="AO78" s="39">
        <f t="shared" si="17"/>
        <v>1280</v>
      </c>
      <c r="AP78" s="45">
        <v>1275</v>
      </c>
      <c r="AQ78" s="43">
        <f t="shared" si="26"/>
        <v>5</v>
      </c>
      <c r="AR78" s="31">
        <v>494.72</v>
      </c>
      <c r="AS78" s="76">
        <v>659.76</v>
      </c>
      <c r="AT78" s="70">
        <v>27.53</v>
      </c>
      <c r="AU78" s="70">
        <v>21.79</v>
      </c>
      <c r="AV78" s="70">
        <v>66.650000000000006</v>
      </c>
      <c r="AW78" s="39">
        <f t="shared" si="27"/>
        <v>1270.45</v>
      </c>
      <c r="AX78" s="48">
        <v>79.599999999999994</v>
      </c>
      <c r="AY78" s="39">
        <v>36.049999999999997</v>
      </c>
      <c r="AZ78" s="39">
        <f t="shared" si="28"/>
        <v>1386.1</v>
      </c>
      <c r="BA78" s="42"/>
      <c r="BB78" s="44">
        <f t="shared" si="29"/>
        <v>3929.1</v>
      </c>
      <c r="BC78" s="40"/>
      <c r="BD78" s="50"/>
      <c r="BE78" s="44">
        <f t="shared" si="30"/>
        <v>15428.1</v>
      </c>
    </row>
    <row r="79" spans="1:57" x14ac:dyDescent="0.2">
      <c r="A79" s="8">
        <v>74</v>
      </c>
      <c r="B79" s="15" t="s">
        <v>118</v>
      </c>
      <c r="C79" s="12" t="s">
        <v>31</v>
      </c>
      <c r="D79" s="39">
        <v>1619.49</v>
      </c>
      <c r="E79" s="40">
        <v>1613</v>
      </c>
      <c r="F79" s="39">
        <f t="shared" si="31"/>
        <v>1619.49</v>
      </c>
      <c r="G79" s="40">
        <v>1617</v>
      </c>
      <c r="H79" s="39">
        <f t="shared" si="32"/>
        <v>1619.49</v>
      </c>
      <c r="I79" s="40">
        <v>1627</v>
      </c>
      <c r="J79" s="41">
        <f t="shared" si="33"/>
        <v>4858.47</v>
      </c>
      <c r="K79" s="59">
        <f t="shared" si="33"/>
        <v>4857</v>
      </c>
      <c r="L79" s="51">
        <f t="shared" si="18"/>
        <v>1.4700000000002547</v>
      </c>
      <c r="M79" s="31">
        <v>1600</v>
      </c>
      <c r="N79" s="34">
        <v>1599</v>
      </c>
      <c r="O79" s="31">
        <v>1600</v>
      </c>
      <c r="P79" s="68">
        <v>43.3</v>
      </c>
      <c r="Q79" s="39">
        <f t="shared" si="19"/>
        <v>1643.3</v>
      </c>
      <c r="R79" s="42">
        <v>1643</v>
      </c>
      <c r="S79" s="31">
        <v>1600</v>
      </c>
      <c r="T79" s="42">
        <v>1592</v>
      </c>
      <c r="U79" s="43">
        <f t="shared" si="20"/>
        <v>4843.3</v>
      </c>
      <c r="V79" s="42">
        <f t="shared" si="20"/>
        <v>4834</v>
      </c>
      <c r="W79" s="51">
        <f t="shared" si="21"/>
        <v>9.3000000000001819</v>
      </c>
      <c r="X79" s="31">
        <v>1600</v>
      </c>
      <c r="Y79" s="45">
        <v>1597</v>
      </c>
      <c r="Z79" s="31">
        <v>1600</v>
      </c>
      <c r="AA79" s="68">
        <v>62.9</v>
      </c>
      <c r="AB79" s="39">
        <f t="shared" si="22"/>
        <v>1662.9</v>
      </c>
      <c r="AC79" s="45">
        <v>1656</v>
      </c>
      <c r="AD79" s="31">
        <v>1600</v>
      </c>
      <c r="AE79" s="42">
        <v>1608</v>
      </c>
      <c r="AF79" s="44">
        <f t="shared" si="23"/>
        <v>4862.8999999999996</v>
      </c>
      <c r="AG79" s="44">
        <f t="shared" si="23"/>
        <v>4861</v>
      </c>
      <c r="AH79" s="51">
        <f t="shared" si="24"/>
        <v>1.8999999999996362</v>
      </c>
      <c r="AI79" s="31">
        <v>1600</v>
      </c>
      <c r="AJ79" s="45">
        <v>1591</v>
      </c>
      <c r="AK79" s="43">
        <f t="shared" si="25"/>
        <v>9</v>
      </c>
      <c r="AL79" s="31">
        <v>618.4</v>
      </c>
      <c r="AM79" s="31">
        <v>981.6</v>
      </c>
      <c r="AN79" s="31"/>
      <c r="AO79" s="39">
        <f t="shared" si="17"/>
        <v>1600</v>
      </c>
      <c r="AP79" s="45">
        <v>1599</v>
      </c>
      <c r="AQ79" s="43">
        <f t="shared" si="26"/>
        <v>1</v>
      </c>
      <c r="AR79" s="31">
        <v>618.4</v>
      </c>
      <c r="AS79" s="76">
        <v>824.7</v>
      </c>
      <c r="AT79" s="70">
        <v>34.409999999999997</v>
      </c>
      <c r="AU79" s="70">
        <v>27.23</v>
      </c>
      <c r="AV79" s="70">
        <v>83.31</v>
      </c>
      <c r="AW79" s="39">
        <f t="shared" si="27"/>
        <v>1588.05</v>
      </c>
      <c r="AX79" s="48">
        <v>99.5</v>
      </c>
      <c r="AY79" s="39">
        <v>45.08</v>
      </c>
      <c r="AZ79" s="39">
        <f t="shared" si="28"/>
        <v>1732.6299999999999</v>
      </c>
      <c r="BA79" s="42"/>
      <c r="BB79" s="44">
        <f t="shared" si="29"/>
        <v>4922.63</v>
      </c>
      <c r="BC79" s="40"/>
      <c r="BD79" s="50"/>
      <c r="BE79" s="44">
        <f t="shared" si="30"/>
        <v>19474.63</v>
      </c>
    </row>
    <row r="80" spans="1:57" ht="11.25" customHeight="1" x14ac:dyDescent="0.2">
      <c r="A80" s="37">
        <v>75</v>
      </c>
      <c r="B80" s="15" t="s">
        <v>117</v>
      </c>
      <c r="C80" s="16" t="s">
        <v>32</v>
      </c>
      <c r="D80" s="39">
        <v>1295.5999999999999</v>
      </c>
      <c r="E80" s="40">
        <v>1284</v>
      </c>
      <c r="F80" s="39">
        <f t="shared" si="31"/>
        <v>1295.5999999999999</v>
      </c>
      <c r="G80" s="40">
        <v>1294</v>
      </c>
      <c r="H80" s="39">
        <f t="shared" si="32"/>
        <v>1295.5999999999999</v>
      </c>
      <c r="I80" s="40">
        <v>1308</v>
      </c>
      <c r="J80" s="41">
        <f t="shared" si="33"/>
        <v>3886.7999999999997</v>
      </c>
      <c r="K80" s="59">
        <f t="shared" si="33"/>
        <v>3886</v>
      </c>
      <c r="L80" s="51">
        <f t="shared" si="18"/>
        <v>0.79999999999972715</v>
      </c>
      <c r="M80" s="31">
        <v>1280</v>
      </c>
      <c r="N80" s="34">
        <v>1277.8</v>
      </c>
      <c r="O80" s="31">
        <v>1280</v>
      </c>
      <c r="P80" s="68">
        <v>34.630000000000003</v>
      </c>
      <c r="Q80" s="39">
        <f t="shared" si="19"/>
        <v>1314.63</v>
      </c>
      <c r="R80" s="42">
        <v>1312</v>
      </c>
      <c r="S80" s="31">
        <v>1280</v>
      </c>
      <c r="T80" s="42">
        <v>1284</v>
      </c>
      <c r="U80" s="43">
        <f t="shared" si="20"/>
        <v>3874.63</v>
      </c>
      <c r="V80" s="42">
        <f t="shared" si="20"/>
        <v>3873.8</v>
      </c>
      <c r="W80" s="51">
        <f t="shared" si="21"/>
        <v>0.82999999999992724</v>
      </c>
      <c r="X80" s="31">
        <v>1280</v>
      </c>
      <c r="Y80" s="45">
        <v>1274</v>
      </c>
      <c r="Z80" s="31">
        <v>1280</v>
      </c>
      <c r="AA80" s="68">
        <v>50.32</v>
      </c>
      <c r="AB80" s="39">
        <f t="shared" si="22"/>
        <v>1330.32</v>
      </c>
      <c r="AC80" s="45">
        <v>1323</v>
      </c>
      <c r="AD80" s="31">
        <v>1280</v>
      </c>
      <c r="AE80" s="42">
        <v>1290</v>
      </c>
      <c r="AF80" s="44">
        <f t="shared" si="23"/>
        <v>3890.3199999999997</v>
      </c>
      <c r="AG80" s="44">
        <f t="shared" si="23"/>
        <v>3887</v>
      </c>
      <c r="AH80" s="51">
        <f t="shared" si="24"/>
        <v>3.319999999999709</v>
      </c>
      <c r="AI80" s="31">
        <v>1280</v>
      </c>
      <c r="AJ80" s="45">
        <v>1276</v>
      </c>
      <c r="AK80" s="43">
        <f t="shared" si="25"/>
        <v>4</v>
      </c>
      <c r="AL80" s="31">
        <v>494.72</v>
      </c>
      <c r="AM80" s="31">
        <v>785.28</v>
      </c>
      <c r="AN80" s="31"/>
      <c r="AO80" s="39">
        <f t="shared" si="17"/>
        <v>1280</v>
      </c>
      <c r="AP80" s="45">
        <v>1280</v>
      </c>
      <c r="AQ80" s="43">
        <f t="shared" si="26"/>
        <v>0</v>
      </c>
      <c r="AR80" s="31">
        <v>494.72</v>
      </c>
      <c r="AS80" s="76">
        <v>659.76</v>
      </c>
      <c r="AT80" s="70">
        <v>27.53</v>
      </c>
      <c r="AU80" s="70">
        <v>21.79</v>
      </c>
      <c r="AV80" s="70">
        <v>66.650000000000006</v>
      </c>
      <c r="AW80" s="39">
        <f t="shared" si="27"/>
        <v>1270.45</v>
      </c>
      <c r="AX80" s="48">
        <v>79.599999999999994</v>
      </c>
      <c r="AY80" s="39">
        <v>36.049999999999997</v>
      </c>
      <c r="AZ80" s="39">
        <f t="shared" si="28"/>
        <v>1386.1</v>
      </c>
      <c r="BA80" s="42"/>
      <c r="BB80" s="44">
        <f t="shared" si="29"/>
        <v>3942.1</v>
      </c>
      <c r="BC80" s="40"/>
      <c r="BD80" s="50"/>
      <c r="BE80" s="44">
        <f t="shared" si="30"/>
        <v>15588.9</v>
      </c>
    </row>
    <row r="81" spans="1:57" x14ac:dyDescent="0.2">
      <c r="A81" s="8">
        <v>76</v>
      </c>
      <c r="B81" s="15" t="s">
        <v>119</v>
      </c>
      <c r="C81" s="16" t="s">
        <v>32</v>
      </c>
      <c r="D81" s="39">
        <v>1295.5999999999999</v>
      </c>
      <c r="E81" s="40">
        <v>1216</v>
      </c>
      <c r="F81" s="39">
        <f t="shared" si="31"/>
        <v>1295.5999999999999</v>
      </c>
      <c r="G81" s="40">
        <v>1286.2</v>
      </c>
      <c r="H81" s="39">
        <f t="shared" si="32"/>
        <v>1295.5999999999999</v>
      </c>
      <c r="I81" s="40">
        <v>1266</v>
      </c>
      <c r="J81" s="41">
        <f t="shared" si="33"/>
        <v>3886.7999999999997</v>
      </c>
      <c r="K81" s="59">
        <f t="shared" si="33"/>
        <v>3768.2</v>
      </c>
      <c r="L81" s="50">
        <f t="shared" si="18"/>
        <v>118.59999999999991</v>
      </c>
      <c r="M81" s="31">
        <v>1280</v>
      </c>
      <c r="N81" s="34">
        <v>1276.2</v>
      </c>
      <c r="O81" s="31">
        <v>1280</v>
      </c>
      <c r="P81" s="68"/>
      <c r="Q81" s="39">
        <f>O81+P81+4</f>
        <v>1284</v>
      </c>
      <c r="R81" s="42">
        <v>1284</v>
      </c>
      <c r="S81" s="31">
        <f>1280-4</f>
        <v>1276</v>
      </c>
      <c r="T81" s="42">
        <v>1264.4000000000001</v>
      </c>
      <c r="U81" s="43">
        <f t="shared" si="20"/>
        <v>3840</v>
      </c>
      <c r="V81" s="42">
        <f t="shared" si="20"/>
        <v>3824.6</v>
      </c>
      <c r="W81" s="51">
        <f t="shared" si="21"/>
        <v>15.400000000000091</v>
      </c>
      <c r="X81" s="31">
        <v>1280</v>
      </c>
      <c r="Y81" s="45">
        <v>1271.2</v>
      </c>
      <c r="Z81" s="31">
        <v>1280</v>
      </c>
      <c r="AA81" s="68">
        <v>50.32</v>
      </c>
      <c r="AB81" s="39">
        <f t="shared" si="22"/>
        <v>1330.32</v>
      </c>
      <c r="AC81" s="45">
        <v>1316.4</v>
      </c>
      <c r="AD81" s="31">
        <v>1280</v>
      </c>
      <c r="AE81" s="42">
        <v>1264</v>
      </c>
      <c r="AF81" s="44">
        <f t="shared" si="23"/>
        <v>3890.3199999999997</v>
      </c>
      <c r="AG81" s="44">
        <f t="shared" si="23"/>
        <v>3851.6000000000004</v>
      </c>
      <c r="AH81" s="50">
        <f t="shared" si="24"/>
        <v>38.719999999999345</v>
      </c>
      <c r="AI81" s="31">
        <v>1280</v>
      </c>
      <c r="AJ81" s="45">
        <v>1276.8</v>
      </c>
      <c r="AK81" s="43">
        <f t="shared" si="25"/>
        <v>3.2000000000000455</v>
      </c>
      <c r="AL81" s="31">
        <v>494.72</v>
      </c>
      <c r="AM81" s="31">
        <v>785.28</v>
      </c>
      <c r="AN81" s="31"/>
      <c r="AO81" s="39">
        <f t="shared" si="17"/>
        <v>1280</v>
      </c>
      <c r="AP81" s="45">
        <v>1267.8</v>
      </c>
      <c r="AQ81" s="43">
        <f t="shared" si="26"/>
        <v>12.200000000000045</v>
      </c>
      <c r="AR81" s="31">
        <v>494.72</v>
      </c>
      <c r="AS81" s="76">
        <v>659.76</v>
      </c>
      <c r="AT81" s="70">
        <v>0</v>
      </c>
      <c r="AU81" s="70">
        <v>21.79</v>
      </c>
      <c r="AV81" s="70">
        <v>66.650000000000006</v>
      </c>
      <c r="AW81" s="39">
        <f t="shared" si="27"/>
        <v>1242.92</v>
      </c>
      <c r="AX81" s="48">
        <v>79.599999999999994</v>
      </c>
      <c r="AY81" s="39">
        <v>36.049999999999997</v>
      </c>
      <c r="AZ81" s="39">
        <f t="shared" si="28"/>
        <v>1358.57</v>
      </c>
      <c r="BA81" s="42"/>
      <c r="BB81" s="44">
        <f t="shared" si="29"/>
        <v>3903.17</v>
      </c>
      <c r="BC81" s="40"/>
      <c r="BD81" s="50"/>
      <c r="BE81" s="44">
        <f t="shared" si="30"/>
        <v>15347.569999999998</v>
      </c>
    </row>
    <row r="82" spans="1:57" x14ac:dyDescent="0.2">
      <c r="A82" s="37">
        <v>77</v>
      </c>
      <c r="B82" s="14" t="s">
        <v>90</v>
      </c>
      <c r="C82" s="13" t="s">
        <v>31</v>
      </c>
      <c r="D82" s="39">
        <v>2429.2399999999998</v>
      </c>
      <c r="E82" s="40">
        <v>2161</v>
      </c>
      <c r="F82" s="39">
        <f t="shared" si="31"/>
        <v>2429.2399999999998</v>
      </c>
      <c r="G82" s="40">
        <v>2414</v>
      </c>
      <c r="H82" s="39">
        <f t="shared" si="32"/>
        <v>2429.2399999999998</v>
      </c>
      <c r="I82" s="40">
        <v>2699</v>
      </c>
      <c r="J82" s="41">
        <f t="shared" si="33"/>
        <v>7287.7199999999993</v>
      </c>
      <c r="K82" s="59">
        <f t="shared" si="33"/>
        <v>7274</v>
      </c>
      <c r="L82" s="51">
        <f t="shared" si="18"/>
        <v>13.719999999999345</v>
      </c>
      <c r="M82" s="31">
        <v>2400</v>
      </c>
      <c r="N82" s="34">
        <v>2320</v>
      </c>
      <c r="O82" s="31">
        <v>2400</v>
      </c>
      <c r="P82" s="68">
        <v>64.95</v>
      </c>
      <c r="Q82" s="39">
        <f t="shared" si="19"/>
        <v>2464.9499999999998</v>
      </c>
      <c r="R82" s="42">
        <v>2410</v>
      </c>
      <c r="S82" s="31">
        <v>2400</v>
      </c>
      <c r="T82" s="42">
        <v>2531</v>
      </c>
      <c r="U82" s="43">
        <f t="shared" si="20"/>
        <v>7264.95</v>
      </c>
      <c r="V82" s="42">
        <f t="shared" si="20"/>
        <v>7261</v>
      </c>
      <c r="W82" s="51">
        <f t="shared" si="21"/>
        <v>3.9499999999998181</v>
      </c>
      <c r="X82" s="31">
        <v>2400</v>
      </c>
      <c r="Y82" s="45">
        <v>2375</v>
      </c>
      <c r="Z82" s="31">
        <v>2400</v>
      </c>
      <c r="AA82" s="68">
        <v>94.35</v>
      </c>
      <c r="AB82" s="39">
        <f t="shared" si="22"/>
        <v>2494.35</v>
      </c>
      <c r="AC82" s="45">
        <v>2414</v>
      </c>
      <c r="AD82" s="31">
        <v>2400</v>
      </c>
      <c r="AE82" s="42">
        <v>2492</v>
      </c>
      <c r="AF82" s="44">
        <f t="shared" si="23"/>
        <v>7294.35</v>
      </c>
      <c r="AG82" s="44">
        <f t="shared" si="23"/>
        <v>7281</v>
      </c>
      <c r="AH82" s="51">
        <f t="shared" si="24"/>
        <v>13.350000000000364</v>
      </c>
      <c r="AI82" s="31">
        <v>2400</v>
      </c>
      <c r="AJ82" s="45">
        <v>2343</v>
      </c>
      <c r="AK82" s="42">
        <f t="shared" si="25"/>
        <v>57</v>
      </c>
      <c r="AL82" s="31">
        <v>927.6</v>
      </c>
      <c r="AM82" s="31">
        <v>1472.4</v>
      </c>
      <c r="AN82" s="31"/>
      <c r="AO82" s="39">
        <f t="shared" si="17"/>
        <v>2400</v>
      </c>
      <c r="AP82" s="45">
        <v>2362</v>
      </c>
      <c r="AQ82" s="42">
        <f t="shared" si="26"/>
        <v>38</v>
      </c>
      <c r="AR82" s="31">
        <v>927.6</v>
      </c>
      <c r="AS82" s="76">
        <v>1237.71</v>
      </c>
      <c r="AT82" s="70">
        <v>51.9</v>
      </c>
      <c r="AU82" s="70">
        <v>40.85</v>
      </c>
      <c r="AV82" s="70"/>
      <c r="AW82" s="39">
        <f t="shared" si="27"/>
        <v>2258.06</v>
      </c>
      <c r="AX82" s="48">
        <v>149.24</v>
      </c>
      <c r="AY82" s="39"/>
      <c r="AZ82" s="39">
        <f t="shared" si="28"/>
        <v>2407.3000000000002</v>
      </c>
      <c r="BA82" s="42"/>
      <c r="BB82" s="44">
        <f t="shared" si="29"/>
        <v>7112.3</v>
      </c>
      <c r="BC82" s="40"/>
      <c r="BD82" s="50"/>
      <c r="BE82" s="44">
        <f t="shared" si="30"/>
        <v>28928.3</v>
      </c>
    </row>
    <row r="83" spans="1:57" x14ac:dyDescent="0.2">
      <c r="A83" s="8">
        <v>78</v>
      </c>
      <c r="B83" s="12" t="s">
        <v>91</v>
      </c>
      <c r="C83" s="12" t="s">
        <v>32</v>
      </c>
      <c r="D83" s="39">
        <v>1295.5999999999999</v>
      </c>
      <c r="E83" s="40">
        <v>1267</v>
      </c>
      <c r="F83" s="39">
        <f t="shared" si="31"/>
        <v>1295.5999999999999</v>
      </c>
      <c r="G83" s="40">
        <v>1283</v>
      </c>
      <c r="H83" s="39">
        <f t="shared" si="32"/>
        <v>1295.5999999999999</v>
      </c>
      <c r="I83" s="40">
        <v>1329</v>
      </c>
      <c r="J83" s="41">
        <f t="shared" si="33"/>
        <v>3886.7999999999997</v>
      </c>
      <c r="K83" s="59">
        <f t="shared" si="33"/>
        <v>3879</v>
      </c>
      <c r="L83" s="51">
        <f t="shared" si="18"/>
        <v>7.7999999999997272</v>
      </c>
      <c r="M83" s="31">
        <v>1280</v>
      </c>
      <c r="N83" s="34">
        <v>1267</v>
      </c>
      <c r="O83" s="31">
        <v>1280</v>
      </c>
      <c r="P83" s="68">
        <v>34.630000000000003</v>
      </c>
      <c r="Q83" s="39">
        <f t="shared" si="19"/>
        <v>1314.63</v>
      </c>
      <c r="R83" s="42">
        <v>1309</v>
      </c>
      <c r="S83" s="31">
        <v>1280</v>
      </c>
      <c r="T83" s="42">
        <v>1283</v>
      </c>
      <c r="U83" s="43">
        <f t="shared" si="20"/>
        <v>3874.63</v>
      </c>
      <c r="V83" s="42">
        <f t="shared" si="20"/>
        <v>3859</v>
      </c>
      <c r="W83" s="51">
        <f t="shared" si="21"/>
        <v>15.630000000000109</v>
      </c>
      <c r="X83" s="31">
        <v>1280</v>
      </c>
      <c r="Y83" s="45">
        <v>1257</v>
      </c>
      <c r="Z83" s="31">
        <v>1280</v>
      </c>
      <c r="AA83" s="68">
        <v>50.32</v>
      </c>
      <c r="AB83" s="39">
        <f t="shared" si="22"/>
        <v>1330.32</v>
      </c>
      <c r="AC83" s="45">
        <v>1296</v>
      </c>
      <c r="AD83" s="31">
        <v>1280</v>
      </c>
      <c r="AE83" s="42">
        <v>1304</v>
      </c>
      <c r="AF83" s="44">
        <f t="shared" si="23"/>
        <v>3890.3199999999997</v>
      </c>
      <c r="AG83" s="44">
        <f t="shared" si="23"/>
        <v>3857</v>
      </c>
      <c r="AH83" s="50">
        <f t="shared" si="24"/>
        <v>33.319999999999709</v>
      </c>
      <c r="AI83" s="31">
        <v>1280</v>
      </c>
      <c r="AJ83" s="45">
        <v>1257</v>
      </c>
      <c r="AK83" s="42">
        <f t="shared" si="25"/>
        <v>23</v>
      </c>
      <c r="AL83" s="31">
        <v>494.72</v>
      </c>
      <c r="AM83" s="31">
        <v>785.28</v>
      </c>
      <c r="AN83" s="31"/>
      <c r="AO83" s="39">
        <f t="shared" si="17"/>
        <v>1280</v>
      </c>
      <c r="AP83" s="45">
        <v>1257</v>
      </c>
      <c r="AQ83" s="42">
        <f t="shared" si="26"/>
        <v>23</v>
      </c>
      <c r="AR83" s="31">
        <v>494.72</v>
      </c>
      <c r="AS83" s="76">
        <v>659.76</v>
      </c>
      <c r="AT83" s="70">
        <v>0</v>
      </c>
      <c r="AU83" s="70">
        <v>21.79</v>
      </c>
      <c r="AV83" s="70"/>
      <c r="AW83" s="39">
        <f t="shared" si="27"/>
        <v>1176.27</v>
      </c>
      <c r="AX83" s="48">
        <v>79.599999999999994</v>
      </c>
      <c r="AY83" s="39"/>
      <c r="AZ83" s="39">
        <f t="shared" si="28"/>
        <v>1255.8699999999999</v>
      </c>
      <c r="BA83" s="42"/>
      <c r="BB83" s="44">
        <f t="shared" si="29"/>
        <v>3769.87</v>
      </c>
      <c r="BC83" s="40"/>
      <c r="BD83" s="50"/>
      <c r="BE83" s="44">
        <f t="shared" si="30"/>
        <v>15364.869999999999</v>
      </c>
    </row>
    <row r="84" spans="1:57" x14ac:dyDescent="0.2">
      <c r="A84" s="37">
        <v>79</v>
      </c>
      <c r="B84" s="12" t="s">
        <v>92</v>
      </c>
      <c r="C84" s="12" t="s">
        <v>32</v>
      </c>
      <c r="D84" s="39">
        <v>1295.5999999999999</v>
      </c>
      <c r="E84" s="40">
        <v>1284</v>
      </c>
      <c r="F84" s="39">
        <f t="shared" si="31"/>
        <v>1295.5999999999999</v>
      </c>
      <c r="G84" s="40">
        <v>1247</v>
      </c>
      <c r="H84" s="39">
        <f t="shared" si="32"/>
        <v>1295.5999999999999</v>
      </c>
      <c r="I84" s="40">
        <v>1346</v>
      </c>
      <c r="J84" s="41">
        <f t="shared" si="33"/>
        <v>3886.7999999999997</v>
      </c>
      <c r="K84" s="59">
        <f t="shared" si="33"/>
        <v>3877</v>
      </c>
      <c r="L84" s="51">
        <f t="shared" si="18"/>
        <v>9.7999999999997272</v>
      </c>
      <c r="M84" s="31">
        <v>1280</v>
      </c>
      <c r="N84" s="34">
        <v>1229</v>
      </c>
      <c r="O84" s="31">
        <v>1280</v>
      </c>
      <c r="P84" s="68">
        <v>34.630000000000003</v>
      </c>
      <c r="Q84" s="39">
        <f t="shared" si="19"/>
        <v>1314.63</v>
      </c>
      <c r="R84" s="42">
        <v>1284</v>
      </c>
      <c r="S84" s="31">
        <v>1280</v>
      </c>
      <c r="T84" s="42">
        <v>1343</v>
      </c>
      <c r="U84" s="43">
        <f t="shared" si="20"/>
        <v>3874.63</v>
      </c>
      <c r="V84" s="42">
        <f t="shared" si="20"/>
        <v>3856</v>
      </c>
      <c r="W84" s="51">
        <f t="shared" si="21"/>
        <v>18.630000000000109</v>
      </c>
      <c r="X84" s="31">
        <v>1280</v>
      </c>
      <c r="Y84" s="45">
        <v>1233</v>
      </c>
      <c r="Z84" s="31">
        <v>1280</v>
      </c>
      <c r="AA84" s="68">
        <v>50.32</v>
      </c>
      <c r="AB84" s="39">
        <f t="shared" si="22"/>
        <v>1330.32</v>
      </c>
      <c r="AC84" s="45">
        <v>1323</v>
      </c>
      <c r="AD84" s="31">
        <v>1280</v>
      </c>
      <c r="AE84" s="42">
        <v>1229</v>
      </c>
      <c r="AF84" s="44">
        <f t="shared" si="23"/>
        <v>3890.3199999999997</v>
      </c>
      <c r="AG84" s="44">
        <f t="shared" si="23"/>
        <v>3785</v>
      </c>
      <c r="AH84" s="50">
        <f t="shared" si="24"/>
        <v>105.31999999999971</v>
      </c>
      <c r="AI84" s="31">
        <v>1280</v>
      </c>
      <c r="AJ84" s="45">
        <v>1229</v>
      </c>
      <c r="AK84" s="42">
        <f t="shared" si="25"/>
        <v>51</v>
      </c>
      <c r="AL84" s="31">
        <v>494.72</v>
      </c>
      <c r="AM84" s="31">
        <v>785.28</v>
      </c>
      <c r="AN84" s="31"/>
      <c r="AO84" s="39">
        <f t="shared" si="17"/>
        <v>1280</v>
      </c>
      <c r="AP84" s="45">
        <v>1261</v>
      </c>
      <c r="AQ84" s="43">
        <f t="shared" si="26"/>
        <v>19</v>
      </c>
      <c r="AR84" s="31">
        <v>494.72</v>
      </c>
      <c r="AS84" s="76">
        <v>659.76</v>
      </c>
      <c r="AT84" s="70">
        <v>0</v>
      </c>
      <c r="AU84" s="70">
        <v>21.79</v>
      </c>
      <c r="AV84" s="70"/>
      <c r="AW84" s="39">
        <f t="shared" si="27"/>
        <v>1176.27</v>
      </c>
      <c r="AX84" s="48">
        <v>79.599999999999994</v>
      </c>
      <c r="AY84" s="39">
        <v>36.049999999999997</v>
      </c>
      <c r="AZ84" s="39">
        <f t="shared" si="28"/>
        <v>1291.9199999999998</v>
      </c>
      <c r="BA84" s="42"/>
      <c r="BB84" s="44">
        <f t="shared" si="29"/>
        <v>3781.92</v>
      </c>
      <c r="BC84" s="40"/>
      <c r="BD84" s="50"/>
      <c r="BE84" s="44">
        <f t="shared" si="30"/>
        <v>15299.92</v>
      </c>
    </row>
    <row r="85" spans="1:57" x14ac:dyDescent="0.2">
      <c r="A85" s="8">
        <v>80</v>
      </c>
      <c r="B85" s="12" t="s">
        <v>93</v>
      </c>
      <c r="C85" s="12" t="s">
        <v>34</v>
      </c>
      <c r="D85" s="39">
        <v>1943.39</v>
      </c>
      <c r="E85" s="40">
        <v>1872</v>
      </c>
      <c r="F85" s="39">
        <f t="shared" si="31"/>
        <v>1943.39</v>
      </c>
      <c r="G85" s="40">
        <v>1927</v>
      </c>
      <c r="H85" s="39">
        <f t="shared" si="32"/>
        <v>1943.39</v>
      </c>
      <c r="I85" s="40">
        <v>1985</v>
      </c>
      <c r="J85" s="41">
        <f t="shared" si="33"/>
        <v>5830.17</v>
      </c>
      <c r="K85" s="59">
        <f t="shared" si="33"/>
        <v>5784</v>
      </c>
      <c r="L85" s="50">
        <f t="shared" si="18"/>
        <v>46.170000000000073</v>
      </c>
      <c r="M85" s="31">
        <v>1920</v>
      </c>
      <c r="N85" s="34">
        <v>1872</v>
      </c>
      <c r="O85" s="31">
        <v>1920</v>
      </c>
      <c r="P85" s="68"/>
      <c r="Q85" s="39">
        <f t="shared" si="19"/>
        <v>1920</v>
      </c>
      <c r="R85" s="42">
        <v>1849.8</v>
      </c>
      <c r="S85" s="31">
        <v>1920</v>
      </c>
      <c r="T85" s="42">
        <v>2010.6</v>
      </c>
      <c r="U85" s="43">
        <f t="shared" si="20"/>
        <v>5760</v>
      </c>
      <c r="V85" s="42">
        <f t="shared" si="20"/>
        <v>5732.4</v>
      </c>
      <c r="W85" s="50">
        <f t="shared" si="21"/>
        <v>27.600000000000364</v>
      </c>
      <c r="X85" s="31">
        <v>1920</v>
      </c>
      <c r="Y85" s="45">
        <v>1872</v>
      </c>
      <c r="Z85" s="31">
        <v>1920</v>
      </c>
      <c r="AA85" s="68"/>
      <c r="AB85" s="39">
        <f t="shared" si="22"/>
        <v>1920</v>
      </c>
      <c r="AC85" s="45">
        <v>1913</v>
      </c>
      <c r="AD85" s="31">
        <v>1920</v>
      </c>
      <c r="AE85" s="42">
        <v>1966</v>
      </c>
      <c r="AF85" s="44">
        <f t="shared" si="23"/>
        <v>5760</v>
      </c>
      <c r="AG85" s="44">
        <f t="shared" si="23"/>
        <v>5751</v>
      </c>
      <c r="AH85" s="51">
        <f t="shared" si="24"/>
        <v>9</v>
      </c>
      <c r="AI85" s="31">
        <v>1920</v>
      </c>
      <c r="AJ85" s="45">
        <v>1890.8</v>
      </c>
      <c r="AK85" s="42">
        <f t="shared" si="25"/>
        <v>29.200000000000045</v>
      </c>
      <c r="AL85" s="31">
        <v>742.08</v>
      </c>
      <c r="AM85" s="31">
        <v>1177.92</v>
      </c>
      <c r="AN85" s="31"/>
      <c r="AO85" s="39">
        <f t="shared" si="17"/>
        <v>1920</v>
      </c>
      <c r="AP85" s="45">
        <v>1900.6</v>
      </c>
      <c r="AQ85" s="43">
        <f t="shared" si="26"/>
        <v>19.400000000000091</v>
      </c>
      <c r="AR85" s="31">
        <v>742.08</v>
      </c>
      <c r="AS85" s="76">
        <v>989.64</v>
      </c>
      <c r="AT85" s="70">
        <v>41.29</v>
      </c>
      <c r="AU85" s="70">
        <v>32.68</v>
      </c>
      <c r="AV85" s="70"/>
      <c r="AW85" s="39">
        <f t="shared" si="27"/>
        <v>1805.69</v>
      </c>
      <c r="AX85" s="48">
        <v>119.4</v>
      </c>
      <c r="AY85" s="39">
        <v>54.08</v>
      </c>
      <c r="AZ85" s="39">
        <f t="shared" si="28"/>
        <v>1979.17</v>
      </c>
      <c r="BA85" s="42"/>
      <c r="BB85" s="44">
        <f t="shared" si="29"/>
        <v>5770.57</v>
      </c>
      <c r="BC85" s="40"/>
      <c r="BD85" s="50"/>
      <c r="BE85" s="44">
        <f t="shared" si="30"/>
        <v>23037.97</v>
      </c>
    </row>
    <row r="86" spans="1:57" x14ac:dyDescent="0.2">
      <c r="A86" s="37">
        <v>81</v>
      </c>
      <c r="B86" s="12" t="s">
        <v>94</v>
      </c>
      <c r="C86" s="12" t="s">
        <v>34</v>
      </c>
      <c r="D86" s="39">
        <v>1943.39</v>
      </c>
      <c r="E86" s="40">
        <v>1936</v>
      </c>
      <c r="F86" s="39">
        <f t="shared" si="31"/>
        <v>1943.39</v>
      </c>
      <c r="G86" s="40">
        <v>1942</v>
      </c>
      <c r="H86" s="39">
        <f t="shared" si="32"/>
        <v>1943.39</v>
      </c>
      <c r="I86" s="40">
        <v>1933</v>
      </c>
      <c r="J86" s="41">
        <f t="shared" si="33"/>
        <v>5830.17</v>
      </c>
      <c r="K86" s="59">
        <f t="shared" si="33"/>
        <v>5811</v>
      </c>
      <c r="L86" s="51">
        <f t="shared" si="18"/>
        <v>19.170000000000073</v>
      </c>
      <c r="M86" s="31">
        <v>1920</v>
      </c>
      <c r="N86" s="34">
        <v>1907</v>
      </c>
      <c r="O86" s="31">
        <v>1920</v>
      </c>
      <c r="P86" s="68">
        <v>51.96</v>
      </c>
      <c r="Q86" s="39">
        <f>O86+P86+0.04</f>
        <v>1972</v>
      </c>
      <c r="R86" s="42">
        <v>1972</v>
      </c>
      <c r="S86" s="31">
        <f>1920-0.04</f>
        <v>1919.96</v>
      </c>
      <c r="T86" s="42">
        <v>1926</v>
      </c>
      <c r="U86" s="43">
        <f t="shared" si="20"/>
        <v>5811.96</v>
      </c>
      <c r="V86" s="42">
        <f t="shared" si="20"/>
        <v>5805</v>
      </c>
      <c r="W86" s="51">
        <f t="shared" si="21"/>
        <v>6.9600000000000364</v>
      </c>
      <c r="X86" s="31">
        <f>1920+52</f>
        <v>1972</v>
      </c>
      <c r="Y86" s="45">
        <v>1972</v>
      </c>
      <c r="Z86" s="31">
        <v>1920</v>
      </c>
      <c r="AA86" s="68">
        <v>75.48</v>
      </c>
      <c r="AB86" s="39">
        <f>Z86+AA86-52+17.52</f>
        <v>1961</v>
      </c>
      <c r="AC86" s="45">
        <v>1961</v>
      </c>
      <c r="AD86" s="31">
        <f>1920-17.52</f>
        <v>1902.48</v>
      </c>
      <c r="AE86" s="42">
        <v>1888</v>
      </c>
      <c r="AF86" s="44">
        <f t="shared" si="23"/>
        <v>5835.48</v>
      </c>
      <c r="AG86" s="44">
        <f t="shared" si="23"/>
        <v>5821</v>
      </c>
      <c r="AH86" s="51">
        <f t="shared" si="24"/>
        <v>14.479999999999563</v>
      </c>
      <c r="AI86" s="31">
        <v>1920</v>
      </c>
      <c r="AJ86" s="45">
        <v>1915</v>
      </c>
      <c r="AK86" s="43">
        <f t="shared" si="25"/>
        <v>5</v>
      </c>
      <c r="AL86" s="31">
        <v>742.08</v>
      </c>
      <c r="AM86" s="31">
        <v>1177.92</v>
      </c>
      <c r="AN86" s="31"/>
      <c r="AO86" s="39">
        <f t="shared" si="17"/>
        <v>1920</v>
      </c>
      <c r="AP86" s="45">
        <v>1910</v>
      </c>
      <c r="AQ86" s="43">
        <f t="shared" si="26"/>
        <v>10</v>
      </c>
      <c r="AR86" s="31">
        <v>742.08</v>
      </c>
      <c r="AS86" s="76">
        <v>989.64</v>
      </c>
      <c r="AT86" s="70">
        <v>41.29</v>
      </c>
      <c r="AU86" s="70">
        <v>32.68</v>
      </c>
      <c r="AV86" s="70">
        <v>99.99</v>
      </c>
      <c r="AW86" s="39">
        <f t="shared" si="27"/>
        <v>1905.68</v>
      </c>
      <c r="AX86" s="48">
        <v>119.4</v>
      </c>
      <c r="AY86" s="39">
        <v>54.08</v>
      </c>
      <c r="AZ86" s="39">
        <f t="shared" si="28"/>
        <v>2079.1600000000003</v>
      </c>
      <c r="BA86" s="42"/>
      <c r="BB86" s="44">
        <f t="shared" si="29"/>
        <v>5904.16</v>
      </c>
      <c r="BC86" s="40"/>
      <c r="BD86" s="50"/>
      <c r="BE86" s="44">
        <f t="shared" si="30"/>
        <v>23341.16</v>
      </c>
    </row>
    <row r="87" spans="1:57" x14ac:dyDescent="0.2">
      <c r="A87" s="8">
        <v>82</v>
      </c>
      <c r="B87" s="12" t="s">
        <v>137</v>
      </c>
      <c r="C87" s="12" t="s">
        <v>34</v>
      </c>
      <c r="D87" s="39"/>
      <c r="E87" s="40"/>
      <c r="F87" s="39"/>
      <c r="G87" s="40"/>
      <c r="H87" s="39"/>
      <c r="I87" s="40"/>
      <c r="J87" s="41"/>
      <c r="K87" s="59"/>
      <c r="L87" s="50"/>
      <c r="M87" s="31">
        <f>1920+54</f>
        <v>1974</v>
      </c>
      <c r="N87" s="34">
        <v>1974</v>
      </c>
      <c r="O87" s="31">
        <v>1920</v>
      </c>
      <c r="P87" s="68"/>
      <c r="Q87" s="39">
        <f>O87+P87-54</f>
        <v>1866</v>
      </c>
      <c r="R87" s="42">
        <v>1866</v>
      </c>
      <c r="S87" s="31">
        <v>1920</v>
      </c>
      <c r="T87" s="42">
        <v>1907</v>
      </c>
      <c r="U87" s="43">
        <f t="shared" si="20"/>
        <v>5760</v>
      </c>
      <c r="V87" s="42">
        <f t="shared" si="20"/>
        <v>5747</v>
      </c>
      <c r="W87" s="51">
        <f t="shared" si="21"/>
        <v>13</v>
      </c>
      <c r="X87" s="31">
        <v>1920</v>
      </c>
      <c r="Y87" s="45">
        <v>1920</v>
      </c>
      <c r="Z87" s="31">
        <v>1920</v>
      </c>
      <c r="AA87" s="68">
        <v>75.48</v>
      </c>
      <c r="AB87" s="39">
        <f t="shared" si="22"/>
        <v>1995.48</v>
      </c>
      <c r="AC87" s="45">
        <v>1806</v>
      </c>
      <c r="AD87" s="31">
        <v>1920</v>
      </c>
      <c r="AE87" s="42">
        <v>2088</v>
      </c>
      <c r="AF87" s="44">
        <f t="shared" si="23"/>
        <v>5835.48</v>
      </c>
      <c r="AG87" s="44">
        <f t="shared" si="23"/>
        <v>5814</v>
      </c>
      <c r="AH87" s="50">
        <f t="shared" si="24"/>
        <v>21.479999999999563</v>
      </c>
      <c r="AI87" s="31">
        <v>1920</v>
      </c>
      <c r="AJ87" s="45">
        <v>1731</v>
      </c>
      <c r="AK87" s="42">
        <f t="shared" si="25"/>
        <v>189</v>
      </c>
      <c r="AL87" s="31">
        <v>742.08</v>
      </c>
      <c r="AM87" s="31">
        <v>1177.92</v>
      </c>
      <c r="AN87" s="31"/>
      <c r="AO87" s="39">
        <f t="shared" si="17"/>
        <v>1920</v>
      </c>
      <c r="AP87" s="45">
        <v>1920</v>
      </c>
      <c r="AQ87" s="43">
        <f t="shared" si="26"/>
        <v>0</v>
      </c>
      <c r="AR87" s="31">
        <v>742.08</v>
      </c>
      <c r="AS87" s="76">
        <v>989.64</v>
      </c>
      <c r="AT87" s="70">
        <v>0</v>
      </c>
      <c r="AU87" s="70">
        <v>32.68</v>
      </c>
      <c r="AV87" s="70"/>
      <c r="AW87" s="39">
        <f t="shared" si="27"/>
        <v>1764.4</v>
      </c>
      <c r="AX87" s="48">
        <v>119.4</v>
      </c>
      <c r="AY87" s="39">
        <v>54.08</v>
      </c>
      <c r="AZ87" s="39">
        <f t="shared" si="28"/>
        <v>1937.88</v>
      </c>
      <c r="BA87" s="42"/>
      <c r="BB87" s="44">
        <f t="shared" si="29"/>
        <v>5588.88</v>
      </c>
      <c r="BC87" s="40"/>
      <c r="BD87" s="50"/>
      <c r="BE87" s="44">
        <f t="shared" si="30"/>
        <v>17149.88</v>
      </c>
    </row>
    <row r="88" spans="1:57" s="93" customFormat="1" x14ac:dyDescent="0.2">
      <c r="A88" s="37">
        <v>83</v>
      </c>
      <c r="B88" s="78" t="s">
        <v>146</v>
      </c>
      <c r="C88" s="78" t="s">
        <v>32</v>
      </c>
      <c r="D88" s="79"/>
      <c r="E88" s="80"/>
      <c r="F88" s="79"/>
      <c r="G88" s="80"/>
      <c r="H88" s="79"/>
      <c r="I88" s="80"/>
      <c r="J88" s="81"/>
      <c r="K88" s="82"/>
      <c r="L88" s="83"/>
      <c r="M88" s="84"/>
      <c r="N88" s="85"/>
      <c r="O88" s="84"/>
      <c r="P88" s="86"/>
      <c r="Q88" s="79"/>
      <c r="R88" s="87"/>
      <c r="S88" s="84"/>
      <c r="T88" s="87"/>
      <c r="U88" s="88"/>
      <c r="V88" s="87"/>
      <c r="W88" s="89"/>
      <c r="X88" s="84"/>
      <c r="Y88" s="90"/>
      <c r="Z88" s="84"/>
      <c r="AA88" s="86"/>
      <c r="AB88" s="79"/>
      <c r="AC88" s="90"/>
      <c r="AD88" s="84"/>
      <c r="AE88" s="87"/>
      <c r="AF88" s="91"/>
      <c r="AG88" s="91"/>
      <c r="AH88" s="83"/>
      <c r="AI88" s="84">
        <v>1280</v>
      </c>
      <c r="AJ88" s="90">
        <v>725</v>
      </c>
      <c r="AK88" s="42">
        <f t="shared" si="25"/>
        <v>555</v>
      </c>
      <c r="AL88" s="84">
        <v>494.72</v>
      </c>
      <c r="AM88" s="84">
        <v>785.28</v>
      </c>
      <c r="AN88" s="84"/>
      <c r="AO88" s="79">
        <f t="shared" si="17"/>
        <v>1280</v>
      </c>
      <c r="AP88" s="90">
        <v>1238</v>
      </c>
      <c r="AQ88" s="42">
        <f t="shared" si="26"/>
        <v>42</v>
      </c>
      <c r="AR88" s="84">
        <v>494.72</v>
      </c>
      <c r="AS88" s="92">
        <v>659.76</v>
      </c>
      <c r="AT88" s="94">
        <v>0</v>
      </c>
      <c r="AU88" s="94">
        <v>21.79</v>
      </c>
      <c r="AV88" s="94"/>
      <c r="AW88" s="39">
        <f t="shared" si="27"/>
        <v>1176.27</v>
      </c>
      <c r="AX88" s="48">
        <v>79.599999999999994</v>
      </c>
      <c r="AY88" s="39"/>
      <c r="AZ88" s="39">
        <f t="shared" si="28"/>
        <v>1255.8699999999999</v>
      </c>
      <c r="BA88" s="87"/>
      <c r="BB88" s="44">
        <f t="shared" si="29"/>
        <v>3218.87</v>
      </c>
      <c r="BC88" s="80"/>
      <c r="BD88" s="83"/>
      <c r="BE88" s="44">
        <f t="shared" si="30"/>
        <v>3218.87</v>
      </c>
    </row>
    <row r="89" spans="1:57" x14ac:dyDescent="0.2">
      <c r="A89" s="8">
        <v>84</v>
      </c>
      <c r="B89" s="2" t="s">
        <v>61</v>
      </c>
      <c r="C89" s="2" t="s">
        <v>32</v>
      </c>
      <c r="D89" s="39">
        <v>1295.5999999999999</v>
      </c>
      <c r="E89" s="40">
        <v>1267.8</v>
      </c>
      <c r="F89" s="39">
        <f t="shared" si="31"/>
        <v>1295.5999999999999</v>
      </c>
      <c r="G89" s="40">
        <v>1169.4000000000001</v>
      </c>
      <c r="H89" s="39">
        <f t="shared" si="32"/>
        <v>1295.5999999999999</v>
      </c>
      <c r="I89" s="40">
        <v>1420.8</v>
      </c>
      <c r="J89" s="41">
        <f t="shared" si="33"/>
        <v>3886.7999999999997</v>
      </c>
      <c r="K89" s="59">
        <f t="shared" si="33"/>
        <v>3858</v>
      </c>
      <c r="L89" s="50">
        <f t="shared" si="18"/>
        <v>28.799999999999727</v>
      </c>
      <c r="M89" s="31">
        <v>1280</v>
      </c>
      <c r="N89" s="34">
        <v>1206</v>
      </c>
      <c r="O89" s="31">
        <v>1280</v>
      </c>
      <c r="P89" s="68"/>
      <c r="Q89" s="39">
        <f t="shared" si="19"/>
        <v>1280</v>
      </c>
      <c r="R89" s="42">
        <v>1146</v>
      </c>
      <c r="S89" s="31">
        <v>1280</v>
      </c>
      <c r="T89" s="42">
        <v>1434</v>
      </c>
      <c r="U89" s="43">
        <f t="shared" si="20"/>
        <v>3840</v>
      </c>
      <c r="V89" s="42">
        <f t="shared" si="20"/>
        <v>3786</v>
      </c>
      <c r="W89" s="50">
        <f t="shared" si="21"/>
        <v>54</v>
      </c>
      <c r="X89" s="31">
        <v>1280</v>
      </c>
      <c r="Y89" s="45">
        <v>1230</v>
      </c>
      <c r="Z89" s="31">
        <v>1280</v>
      </c>
      <c r="AA89" s="68"/>
      <c r="AB89" s="39">
        <f t="shared" si="22"/>
        <v>1280</v>
      </c>
      <c r="AC89" s="45">
        <v>1188</v>
      </c>
      <c r="AD89" s="31">
        <v>1280</v>
      </c>
      <c r="AE89" s="42">
        <v>1252.8</v>
      </c>
      <c r="AF89" s="44">
        <f t="shared" si="23"/>
        <v>3840</v>
      </c>
      <c r="AG89" s="44">
        <f t="shared" si="23"/>
        <v>3670.8</v>
      </c>
      <c r="AH89" s="50">
        <f t="shared" si="24"/>
        <v>169.19999999999982</v>
      </c>
      <c r="AI89" s="31">
        <v>1280</v>
      </c>
      <c r="AJ89" s="45">
        <v>1230</v>
      </c>
      <c r="AK89" s="42">
        <f t="shared" si="25"/>
        <v>50</v>
      </c>
      <c r="AL89" s="31">
        <v>494.72</v>
      </c>
      <c r="AM89" s="31">
        <v>785.28</v>
      </c>
      <c r="AN89" s="31"/>
      <c r="AO89" s="39">
        <f t="shared" si="17"/>
        <v>1280</v>
      </c>
      <c r="AP89" s="45">
        <v>1188</v>
      </c>
      <c r="AQ89" s="42">
        <f t="shared" si="26"/>
        <v>92</v>
      </c>
      <c r="AR89" s="31">
        <v>494.72</v>
      </c>
      <c r="AS89" s="76">
        <v>659.76</v>
      </c>
      <c r="AT89" s="70">
        <v>0</v>
      </c>
      <c r="AU89" s="70">
        <v>21.79</v>
      </c>
      <c r="AV89" s="70"/>
      <c r="AW89" s="39">
        <f t="shared" si="27"/>
        <v>1176.27</v>
      </c>
      <c r="AX89" s="48">
        <v>79.599999999999994</v>
      </c>
      <c r="AY89" s="39"/>
      <c r="AZ89" s="39">
        <f t="shared" si="28"/>
        <v>1255.8699999999999</v>
      </c>
      <c r="BA89" s="42"/>
      <c r="BB89" s="44">
        <f t="shared" si="29"/>
        <v>3673.87</v>
      </c>
      <c r="BC89" s="40"/>
      <c r="BD89" s="50"/>
      <c r="BE89" s="44">
        <f t="shared" si="30"/>
        <v>14988.669999999998</v>
      </c>
    </row>
    <row r="90" spans="1:57" x14ac:dyDescent="0.2">
      <c r="A90" s="37">
        <v>85</v>
      </c>
      <c r="B90" s="14" t="s">
        <v>125</v>
      </c>
      <c r="C90" s="14" t="s">
        <v>32</v>
      </c>
      <c r="D90" s="39">
        <v>1943.4</v>
      </c>
      <c r="E90" s="40">
        <v>1931.2</v>
      </c>
      <c r="F90" s="39">
        <f t="shared" si="31"/>
        <v>1943.4</v>
      </c>
      <c r="G90" s="40">
        <v>1913.6</v>
      </c>
      <c r="H90" s="39">
        <f t="shared" si="32"/>
        <v>1943.4</v>
      </c>
      <c r="I90" s="40">
        <v>1973.4</v>
      </c>
      <c r="J90" s="41">
        <f t="shared" si="33"/>
        <v>5830.2000000000007</v>
      </c>
      <c r="K90" s="59">
        <f t="shared" si="33"/>
        <v>5818.2000000000007</v>
      </c>
      <c r="L90" s="51">
        <f t="shared" si="18"/>
        <v>12</v>
      </c>
      <c r="M90" s="31">
        <v>1920</v>
      </c>
      <c r="N90" s="34">
        <v>1916</v>
      </c>
      <c r="O90" s="31">
        <v>1920</v>
      </c>
      <c r="P90" s="68">
        <v>51.95</v>
      </c>
      <c r="Q90" s="39">
        <f t="shared" si="19"/>
        <v>1971.95</v>
      </c>
      <c r="R90" s="42">
        <v>1343.8</v>
      </c>
      <c r="S90" s="31">
        <v>1920</v>
      </c>
      <c r="T90" s="42">
        <v>2422</v>
      </c>
      <c r="U90" s="43">
        <f t="shared" si="20"/>
        <v>5811.95</v>
      </c>
      <c r="V90" s="42">
        <f t="shared" si="20"/>
        <v>5681.8</v>
      </c>
      <c r="W90" s="50">
        <f t="shared" si="21"/>
        <v>130.14999999999964</v>
      </c>
      <c r="X90" s="31">
        <f>1920+10.4</f>
        <v>1930.4</v>
      </c>
      <c r="Y90" s="45">
        <v>1930.4</v>
      </c>
      <c r="Z90" s="31">
        <v>1920</v>
      </c>
      <c r="AA90" s="68"/>
      <c r="AB90" s="39">
        <f>Z90+AA90-10.4</f>
        <v>1909.6</v>
      </c>
      <c r="AC90" s="45">
        <v>1660.8</v>
      </c>
      <c r="AD90" s="31">
        <v>1920</v>
      </c>
      <c r="AE90" s="42">
        <v>2155.6</v>
      </c>
      <c r="AF90" s="44">
        <f t="shared" si="23"/>
        <v>5760</v>
      </c>
      <c r="AG90" s="44">
        <f t="shared" si="23"/>
        <v>5746.7999999999993</v>
      </c>
      <c r="AH90" s="51">
        <f t="shared" si="24"/>
        <v>13.200000000000728</v>
      </c>
      <c r="AI90" s="31">
        <v>1920</v>
      </c>
      <c r="AJ90" s="45">
        <v>1904.8</v>
      </c>
      <c r="AK90" s="43">
        <f t="shared" si="25"/>
        <v>15.200000000000045</v>
      </c>
      <c r="AL90" s="31">
        <v>742.08</v>
      </c>
      <c r="AM90" s="31">
        <v>1177.92</v>
      </c>
      <c r="AN90" s="31"/>
      <c r="AO90" s="39">
        <f t="shared" si="17"/>
        <v>1920</v>
      </c>
      <c r="AP90" s="45">
        <v>1902.4</v>
      </c>
      <c r="AQ90" s="43">
        <f t="shared" si="26"/>
        <v>17.599999999999909</v>
      </c>
      <c r="AR90" s="31">
        <v>742.08</v>
      </c>
      <c r="AS90" s="76">
        <v>989.64</v>
      </c>
      <c r="AT90" s="70">
        <v>41.3</v>
      </c>
      <c r="AU90" s="70">
        <v>32.69</v>
      </c>
      <c r="AV90" s="70">
        <v>99.98</v>
      </c>
      <c r="AW90" s="39">
        <f t="shared" si="27"/>
        <v>1905.69</v>
      </c>
      <c r="AX90" s="48">
        <v>119.4</v>
      </c>
      <c r="AY90" s="39">
        <v>54.08</v>
      </c>
      <c r="AZ90" s="39">
        <f t="shared" si="28"/>
        <v>2079.17</v>
      </c>
      <c r="BA90" s="42"/>
      <c r="BB90" s="44">
        <f t="shared" si="29"/>
        <v>5886.37</v>
      </c>
      <c r="BC90" s="40"/>
      <c r="BD90" s="50"/>
      <c r="BE90" s="44">
        <f t="shared" si="30"/>
        <v>23133.17</v>
      </c>
    </row>
    <row r="91" spans="1:57" x14ac:dyDescent="0.2">
      <c r="A91" s="8">
        <v>86</v>
      </c>
      <c r="B91" s="13" t="s">
        <v>95</v>
      </c>
      <c r="C91" s="13" t="s">
        <v>32</v>
      </c>
      <c r="D91" s="39">
        <v>1943.4</v>
      </c>
      <c r="E91" s="40">
        <v>1930</v>
      </c>
      <c r="F91" s="39">
        <f t="shared" si="31"/>
        <v>1943.4</v>
      </c>
      <c r="G91" s="40">
        <v>1923</v>
      </c>
      <c r="H91" s="39">
        <f t="shared" si="32"/>
        <v>1943.4</v>
      </c>
      <c r="I91" s="40">
        <v>1925</v>
      </c>
      <c r="J91" s="41">
        <f t="shared" si="33"/>
        <v>5830.2000000000007</v>
      </c>
      <c r="K91" s="59">
        <f t="shared" si="33"/>
        <v>5778</v>
      </c>
      <c r="L91" s="50">
        <f t="shared" si="18"/>
        <v>52.200000000000728</v>
      </c>
      <c r="M91" s="31">
        <v>1920</v>
      </c>
      <c r="N91" s="34">
        <v>1913</v>
      </c>
      <c r="O91" s="31">
        <v>1920</v>
      </c>
      <c r="P91" s="68"/>
      <c r="Q91" s="39">
        <f t="shared" si="19"/>
        <v>1920</v>
      </c>
      <c r="R91" s="42">
        <v>1920</v>
      </c>
      <c r="S91" s="31">
        <v>1920</v>
      </c>
      <c r="T91" s="42">
        <v>1913</v>
      </c>
      <c r="U91" s="43">
        <f t="shared" si="20"/>
        <v>5760</v>
      </c>
      <c r="V91" s="42">
        <f t="shared" si="20"/>
        <v>5746</v>
      </c>
      <c r="W91" s="51">
        <f t="shared" si="21"/>
        <v>14</v>
      </c>
      <c r="X91" s="31">
        <v>1920</v>
      </c>
      <c r="Y91" s="45">
        <v>1920</v>
      </c>
      <c r="Z91" s="31">
        <v>1920</v>
      </c>
      <c r="AA91" s="68">
        <v>75.48</v>
      </c>
      <c r="AB91" s="39">
        <f t="shared" si="22"/>
        <v>1995.48</v>
      </c>
      <c r="AC91" s="45">
        <v>1977</v>
      </c>
      <c r="AD91" s="31">
        <v>1920</v>
      </c>
      <c r="AE91" s="42">
        <v>1938</v>
      </c>
      <c r="AF91" s="44">
        <f t="shared" si="23"/>
        <v>5835.48</v>
      </c>
      <c r="AG91" s="44">
        <f t="shared" si="23"/>
        <v>5835</v>
      </c>
      <c r="AH91" s="51">
        <f t="shared" si="24"/>
        <v>0.47999999999956344</v>
      </c>
      <c r="AI91" s="31">
        <v>1920</v>
      </c>
      <c r="AJ91" s="45">
        <v>1919.4</v>
      </c>
      <c r="AK91" s="43">
        <f t="shared" si="25"/>
        <v>0.59999999999990905</v>
      </c>
      <c r="AL91" s="31">
        <v>742.08</v>
      </c>
      <c r="AM91" s="31">
        <v>1177.92</v>
      </c>
      <c r="AN91" s="31"/>
      <c r="AO91" s="39">
        <f t="shared" si="17"/>
        <v>1920</v>
      </c>
      <c r="AP91" s="45">
        <v>1914</v>
      </c>
      <c r="AQ91" s="43">
        <f t="shared" si="26"/>
        <v>6</v>
      </c>
      <c r="AR91" s="31">
        <v>742.08</v>
      </c>
      <c r="AS91" s="76">
        <v>989.64</v>
      </c>
      <c r="AT91" s="70">
        <v>41.3</v>
      </c>
      <c r="AU91" s="70">
        <v>32.69</v>
      </c>
      <c r="AV91" s="70">
        <v>99.98</v>
      </c>
      <c r="AW91" s="39">
        <f t="shared" si="27"/>
        <v>1905.69</v>
      </c>
      <c r="AX91" s="48">
        <v>119.4</v>
      </c>
      <c r="AY91" s="39">
        <v>54.08</v>
      </c>
      <c r="AZ91" s="39">
        <f t="shared" si="28"/>
        <v>2079.17</v>
      </c>
      <c r="BA91" s="42"/>
      <c r="BB91" s="44">
        <f t="shared" si="29"/>
        <v>5912.57</v>
      </c>
      <c r="BC91" s="40"/>
      <c r="BD91" s="50"/>
      <c r="BE91" s="44">
        <f t="shared" si="30"/>
        <v>23271.57</v>
      </c>
    </row>
    <row r="92" spans="1:57" x14ac:dyDescent="0.2">
      <c r="A92" s="37">
        <v>87</v>
      </c>
      <c r="B92" s="12" t="s">
        <v>96</v>
      </c>
      <c r="C92" s="12" t="s">
        <v>31</v>
      </c>
      <c r="D92" s="39">
        <v>1619.49</v>
      </c>
      <c r="E92" s="40">
        <v>1601</v>
      </c>
      <c r="F92" s="39">
        <f t="shared" si="31"/>
        <v>1619.49</v>
      </c>
      <c r="G92" s="40">
        <v>1617</v>
      </c>
      <c r="H92" s="39">
        <f t="shared" si="32"/>
        <v>1619.49</v>
      </c>
      <c r="I92" s="40">
        <v>1639</v>
      </c>
      <c r="J92" s="41">
        <f t="shared" si="33"/>
        <v>4858.47</v>
      </c>
      <c r="K92" s="59">
        <f t="shared" si="33"/>
        <v>4857</v>
      </c>
      <c r="L92" s="51">
        <f t="shared" si="18"/>
        <v>1.4700000000002547</v>
      </c>
      <c r="M92" s="31">
        <v>1600</v>
      </c>
      <c r="N92" s="34">
        <v>1584</v>
      </c>
      <c r="O92" s="31">
        <v>1600</v>
      </c>
      <c r="P92" s="68">
        <v>43.3</v>
      </c>
      <c r="Q92" s="39">
        <f t="shared" si="19"/>
        <v>1643.3</v>
      </c>
      <c r="R92" s="42">
        <v>1600</v>
      </c>
      <c r="S92" s="31">
        <v>1600</v>
      </c>
      <c r="T92" s="42">
        <v>1642</v>
      </c>
      <c r="U92" s="43">
        <f t="shared" si="20"/>
        <v>4843.3</v>
      </c>
      <c r="V92" s="42">
        <f t="shared" si="20"/>
        <v>4826</v>
      </c>
      <c r="W92" s="51">
        <f t="shared" si="21"/>
        <v>17.300000000000182</v>
      </c>
      <c r="X92" s="31">
        <v>1600</v>
      </c>
      <c r="Y92" s="45">
        <v>1597</v>
      </c>
      <c r="Z92" s="31">
        <v>1600</v>
      </c>
      <c r="AA92" s="68">
        <v>62.9</v>
      </c>
      <c r="AB92" s="39">
        <f t="shared" si="22"/>
        <v>1662.9</v>
      </c>
      <c r="AC92" s="45">
        <v>1660</v>
      </c>
      <c r="AD92" s="31">
        <v>1600</v>
      </c>
      <c r="AE92" s="42">
        <v>1589.2</v>
      </c>
      <c r="AF92" s="44">
        <f t="shared" si="23"/>
        <v>4862.8999999999996</v>
      </c>
      <c r="AG92" s="44">
        <f t="shared" si="23"/>
        <v>4846.2</v>
      </c>
      <c r="AH92" s="51">
        <f t="shared" si="24"/>
        <v>16.699999999999818</v>
      </c>
      <c r="AI92" s="31">
        <v>1600</v>
      </c>
      <c r="AJ92" s="45">
        <v>1522</v>
      </c>
      <c r="AK92" s="42">
        <f t="shared" si="25"/>
        <v>78</v>
      </c>
      <c r="AL92" s="31">
        <v>618.4</v>
      </c>
      <c r="AM92" s="31">
        <v>981.6</v>
      </c>
      <c r="AN92" s="31"/>
      <c r="AO92" s="39">
        <f t="shared" si="17"/>
        <v>1600</v>
      </c>
      <c r="AP92" s="45">
        <v>1499.8</v>
      </c>
      <c r="AQ92" s="42">
        <f t="shared" si="26"/>
        <v>100.20000000000005</v>
      </c>
      <c r="AR92" s="31">
        <v>618.4</v>
      </c>
      <c r="AS92" s="76">
        <v>824.7</v>
      </c>
      <c r="AT92" s="70">
        <v>34.409999999999997</v>
      </c>
      <c r="AU92" s="70">
        <v>27.23</v>
      </c>
      <c r="AV92" s="70"/>
      <c r="AW92" s="39">
        <f t="shared" si="27"/>
        <v>1504.74</v>
      </c>
      <c r="AX92" s="48">
        <v>99.5</v>
      </c>
      <c r="AY92" s="39"/>
      <c r="AZ92" s="39">
        <f t="shared" si="28"/>
        <v>1604.24</v>
      </c>
      <c r="BA92" s="42"/>
      <c r="BB92" s="44">
        <f t="shared" si="29"/>
        <v>4626.04</v>
      </c>
      <c r="BC92" s="40"/>
      <c r="BD92" s="50"/>
      <c r="BE92" s="44">
        <f t="shared" si="30"/>
        <v>19155.240000000002</v>
      </c>
    </row>
    <row r="93" spans="1:57" x14ac:dyDescent="0.2">
      <c r="A93" s="8">
        <v>88</v>
      </c>
      <c r="B93" s="12" t="s">
        <v>97</v>
      </c>
      <c r="C93" s="12" t="s">
        <v>31</v>
      </c>
      <c r="D93" s="39">
        <v>1619.49</v>
      </c>
      <c r="E93" s="40">
        <v>1612</v>
      </c>
      <c r="F93" s="39">
        <f t="shared" si="31"/>
        <v>1619.49</v>
      </c>
      <c r="G93" s="40">
        <v>1614</v>
      </c>
      <c r="H93" s="39">
        <f t="shared" si="32"/>
        <v>1619.49</v>
      </c>
      <c r="I93" s="40">
        <v>1614</v>
      </c>
      <c r="J93" s="41">
        <f t="shared" si="33"/>
        <v>4858.47</v>
      </c>
      <c r="K93" s="59">
        <f t="shared" si="33"/>
        <v>4840</v>
      </c>
      <c r="L93" s="51">
        <f t="shared" si="18"/>
        <v>18.470000000000255</v>
      </c>
      <c r="M93" s="31">
        <f>1600+103</f>
        <v>1703</v>
      </c>
      <c r="N93" s="34">
        <v>1703</v>
      </c>
      <c r="O93" s="31">
        <v>1600</v>
      </c>
      <c r="P93" s="68">
        <v>43.3</v>
      </c>
      <c r="Q93" s="39">
        <f>O93+P93-103</f>
        <v>1540.3</v>
      </c>
      <c r="R93" s="42">
        <v>1530</v>
      </c>
      <c r="S93" s="31">
        <v>1600</v>
      </c>
      <c r="T93" s="42">
        <v>1608</v>
      </c>
      <c r="U93" s="43">
        <f t="shared" si="20"/>
        <v>4843.3</v>
      </c>
      <c r="V93" s="42">
        <f t="shared" si="20"/>
        <v>4841</v>
      </c>
      <c r="W93" s="51">
        <f t="shared" si="21"/>
        <v>2.3000000000001819</v>
      </c>
      <c r="X93" s="31">
        <f>1600+51.8</f>
        <v>1651.8</v>
      </c>
      <c r="Y93" s="45">
        <v>1651.8</v>
      </c>
      <c r="Z93" s="31">
        <v>1600</v>
      </c>
      <c r="AA93" s="68">
        <v>62.9</v>
      </c>
      <c r="AB93" s="39">
        <f>Z93+AA93-51.8</f>
        <v>1611.1000000000001</v>
      </c>
      <c r="AC93" s="45">
        <v>1594.8</v>
      </c>
      <c r="AD93" s="31">
        <v>1600</v>
      </c>
      <c r="AE93" s="42">
        <v>1583.4</v>
      </c>
      <c r="AF93" s="44">
        <f t="shared" si="23"/>
        <v>4862.8999999999996</v>
      </c>
      <c r="AG93" s="44">
        <f t="shared" si="23"/>
        <v>4830</v>
      </c>
      <c r="AH93" s="50">
        <f t="shared" si="24"/>
        <v>32.899999999999636</v>
      </c>
      <c r="AI93" s="31">
        <v>1600</v>
      </c>
      <c r="AJ93" s="45">
        <v>1569.8</v>
      </c>
      <c r="AK93" s="42">
        <f t="shared" si="25"/>
        <v>30.200000000000045</v>
      </c>
      <c r="AL93" s="31">
        <v>618.4</v>
      </c>
      <c r="AM93" s="31">
        <v>981.6</v>
      </c>
      <c r="AN93" s="31"/>
      <c r="AO93" s="39">
        <f t="shared" si="17"/>
        <v>1600</v>
      </c>
      <c r="AP93" s="45">
        <v>1569</v>
      </c>
      <c r="AQ93" s="42">
        <f t="shared" si="26"/>
        <v>31</v>
      </c>
      <c r="AR93" s="31">
        <v>618.4</v>
      </c>
      <c r="AS93" s="76">
        <v>824.7</v>
      </c>
      <c r="AT93" s="70">
        <v>0</v>
      </c>
      <c r="AU93" s="70">
        <v>27.23</v>
      </c>
      <c r="AV93" s="70"/>
      <c r="AW93" s="39">
        <f t="shared" si="27"/>
        <v>1470.33</v>
      </c>
      <c r="AX93" s="48">
        <v>99.5</v>
      </c>
      <c r="AY93" s="39"/>
      <c r="AZ93" s="39">
        <f t="shared" si="28"/>
        <v>1569.83</v>
      </c>
      <c r="BA93" s="42"/>
      <c r="BB93" s="44">
        <f t="shared" si="29"/>
        <v>4708.63</v>
      </c>
      <c r="BC93" s="40"/>
      <c r="BD93" s="50"/>
      <c r="BE93" s="44">
        <f t="shared" si="30"/>
        <v>19219.629999999997</v>
      </c>
    </row>
    <row r="94" spans="1:57" x14ac:dyDescent="0.2">
      <c r="A94" s="37">
        <v>89</v>
      </c>
      <c r="B94" s="2" t="s">
        <v>16</v>
      </c>
      <c r="C94" s="2" t="s">
        <v>31</v>
      </c>
      <c r="D94" s="39">
        <v>1619.49</v>
      </c>
      <c r="E94" s="40">
        <v>1608.2</v>
      </c>
      <c r="F94" s="39">
        <f t="shared" si="31"/>
        <v>1619.49</v>
      </c>
      <c r="G94" s="40">
        <v>1589.4</v>
      </c>
      <c r="H94" s="39">
        <f t="shared" si="32"/>
        <v>1619.49</v>
      </c>
      <c r="I94" s="40">
        <v>1657.6</v>
      </c>
      <c r="J94" s="41">
        <f t="shared" si="33"/>
        <v>4858.47</v>
      </c>
      <c r="K94" s="59">
        <f t="shared" si="33"/>
        <v>4855.2000000000007</v>
      </c>
      <c r="L94" s="51">
        <f t="shared" si="18"/>
        <v>3.2699999999995271</v>
      </c>
      <c r="M94" s="31">
        <v>1600</v>
      </c>
      <c r="N94" s="34">
        <v>1343.6</v>
      </c>
      <c r="O94" s="31">
        <v>1600</v>
      </c>
      <c r="P94" s="68">
        <v>43.3</v>
      </c>
      <c r="Q94" s="39">
        <f>O94+P94+28.7</f>
        <v>1672</v>
      </c>
      <c r="R94" s="42">
        <v>1672</v>
      </c>
      <c r="S94" s="31">
        <f>1600-28.7</f>
        <v>1571.3</v>
      </c>
      <c r="T94" s="42">
        <v>1822.8</v>
      </c>
      <c r="U94" s="43">
        <f t="shared" si="20"/>
        <v>4843.3</v>
      </c>
      <c r="V94" s="42">
        <f t="shared" si="20"/>
        <v>4838.3999999999996</v>
      </c>
      <c r="W94" s="51">
        <f t="shared" si="21"/>
        <v>4.9000000000005457</v>
      </c>
      <c r="X94" s="31">
        <f>1600+3.4</f>
        <v>1603.4</v>
      </c>
      <c r="Y94" s="45">
        <v>1603.4</v>
      </c>
      <c r="Z94" s="31">
        <v>1600</v>
      </c>
      <c r="AA94" s="68">
        <v>62.9</v>
      </c>
      <c r="AB94" s="39">
        <f>Z94+AA94-3.4</f>
        <v>1659.5</v>
      </c>
      <c r="AC94" s="45">
        <v>1647.8</v>
      </c>
      <c r="AD94" s="31">
        <v>1600</v>
      </c>
      <c r="AE94" s="42">
        <v>1599.2</v>
      </c>
      <c r="AF94" s="44">
        <f t="shared" si="23"/>
        <v>4862.8999999999996</v>
      </c>
      <c r="AG94" s="44">
        <f t="shared" si="23"/>
        <v>4850.3999999999996</v>
      </c>
      <c r="AH94" s="51">
        <f t="shared" si="24"/>
        <v>12.5</v>
      </c>
      <c r="AI94" s="31">
        <v>1600</v>
      </c>
      <c r="AJ94" s="45">
        <v>1596.4</v>
      </c>
      <c r="AK94" s="43">
        <f t="shared" si="25"/>
        <v>3.5999999999999091</v>
      </c>
      <c r="AL94" s="31">
        <v>618.4</v>
      </c>
      <c r="AM94" s="31">
        <v>981.6</v>
      </c>
      <c r="AN94" s="31"/>
      <c r="AO94" s="39">
        <f t="shared" si="17"/>
        <v>1600</v>
      </c>
      <c r="AP94" s="45">
        <v>1591.8</v>
      </c>
      <c r="AQ94" s="43">
        <f t="shared" si="26"/>
        <v>8.2000000000000455</v>
      </c>
      <c r="AR94" s="31">
        <v>618.4</v>
      </c>
      <c r="AS94" s="76">
        <v>824.7</v>
      </c>
      <c r="AT94" s="70">
        <v>34.409999999999997</v>
      </c>
      <c r="AU94" s="70">
        <v>27.23</v>
      </c>
      <c r="AV94" s="70">
        <v>83.31</v>
      </c>
      <c r="AW94" s="39">
        <f t="shared" si="27"/>
        <v>1588.05</v>
      </c>
      <c r="AX94" s="48">
        <v>99.5</v>
      </c>
      <c r="AY94" s="39">
        <v>45.08</v>
      </c>
      <c r="AZ94" s="39">
        <f t="shared" si="28"/>
        <v>1732.6299999999999</v>
      </c>
      <c r="BA94" s="42"/>
      <c r="BB94" s="44">
        <f t="shared" si="29"/>
        <v>4920.83</v>
      </c>
      <c r="BC94" s="40"/>
      <c r="BD94" s="50"/>
      <c r="BE94" s="44">
        <f t="shared" si="30"/>
        <v>19464.830000000002</v>
      </c>
    </row>
    <row r="95" spans="1:57" x14ac:dyDescent="0.2">
      <c r="A95" s="8">
        <v>90</v>
      </c>
      <c r="B95" s="2" t="s">
        <v>17</v>
      </c>
      <c r="C95" s="2" t="s">
        <v>31</v>
      </c>
      <c r="D95" s="39">
        <v>1619.49</v>
      </c>
      <c r="E95" s="40">
        <v>1593.8</v>
      </c>
      <c r="F95" s="39">
        <f t="shared" si="31"/>
        <v>1619.49</v>
      </c>
      <c r="G95" s="40">
        <v>1585</v>
      </c>
      <c r="H95" s="39">
        <f t="shared" si="32"/>
        <v>1619.49</v>
      </c>
      <c r="I95" s="40">
        <v>1660</v>
      </c>
      <c r="J95" s="41">
        <f t="shared" si="33"/>
        <v>4858.47</v>
      </c>
      <c r="K95" s="59">
        <f t="shared" si="33"/>
        <v>4838.8</v>
      </c>
      <c r="L95" s="51">
        <f t="shared" si="18"/>
        <v>19.670000000000073</v>
      </c>
      <c r="M95" s="31">
        <v>1600</v>
      </c>
      <c r="N95" s="34">
        <v>1598</v>
      </c>
      <c r="O95" s="31">
        <v>1600</v>
      </c>
      <c r="P95" s="68">
        <v>43.3</v>
      </c>
      <c r="Q95" s="39">
        <f t="shared" si="19"/>
        <v>1643.3</v>
      </c>
      <c r="R95" s="42">
        <v>1631</v>
      </c>
      <c r="S95" s="31">
        <v>1600</v>
      </c>
      <c r="T95" s="42">
        <v>1591.6</v>
      </c>
      <c r="U95" s="43">
        <f t="shared" si="20"/>
        <v>4843.3</v>
      </c>
      <c r="V95" s="42">
        <f t="shared" si="20"/>
        <v>4820.6000000000004</v>
      </c>
      <c r="W95" s="50">
        <f t="shared" si="21"/>
        <v>22.699999999999818</v>
      </c>
      <c r="X95" s="31">
        <f>1600+15.2</f>
        <v>1615.2</v>
      </c>
      <c r="Y95" s="45">
        <v>1615.2</v>
      </c>
      <c r="Z95" s="31">
        <v>1600</v>
      </c>
      <c r="AA95" s="68"/>
      <c r="AB95" s="39">
        <f>Z95+AA95-15.2</f>
        <v>1584.8</v>
      </c>
      <c r="AC95" s="45">
        <v>1574.6</v>
      </c>
      <c r="AD95" s="31">
        <v>1600</v>
      </c>
      <c r="AE95" s="42">
        <v>1572</v>
      </c>
      <c r="AF95" s="44">
        <f t="shared" si="23"/>
        <v>4800</v>
      </c>
      <c r="AG95" s="44">
        <f t="shared" si="23"/>
        <v>4761.8</v>
      </c>
      <c r="AH95" s="50">
        <f t="shared" si="24"/>
        <v>38.199999999999818</v>
      </c>
      <c r="AI95" s="31">
        <v>1600</v>
      </c>
      <c r="AJ95" s="45">
        <v>1599.4</v>
      </c>
      <c r="AK95" s="43">
        <f t="shared" si="25"/>
        <v>0.59999999999990905</v>
      </c>
      <c r="AL95" s="31">
        <v>618.4</v>
      </c>
      <c r="AM95" s="31">
        <v>981.6</v>
      </c>
      <c r="AN95" s="31"/>
      <c r="AO95" s="39">
        <f t="shared" si="17"/>
        <v>1600</v>
      </c>
      <c r="AP95" s="45">
        <v>1585.2</v>
      </c>
      <c r="AQ95" s="43">
        <f t="shared" si="26"/>
        <v>14.799999999999955</v>
      </c>
      <c r="AR95" s="31">
        <v>618.4</v>
      </c>
      <c r="AS95" s="76">
        <v>824.7</v>
      </c>
      <c r="AT95" s="70">
        <v>0</v>
      </c>
      <c r="AU95" s="70">
        <v>27.23</v>
      </c>
      <c r="AV95" s="70">
        <v>83.31</v>
      </c>
      <c r="AW95" s="39">
        <f t="shared" si="27"/>
        <v>1553.6399999999999</v>
      </c>
      <c r="AX95" s="48">
        <v>99.5</v>
      </c>
      <c r="AY95" s="39">
        <v>45.08</v>
      </c>
      <c r="AZ95" s="39">
        <f t="shared" si="28"/>
        <v>1698.2199999999998</v>
      </c>
      <c r="BA95" s="42"/>
      <c r="BB95" s="44">
        <f t="shared" si="29"/>
        <v>4882.82</v>
      </c>
      <c r="BC95" s="40"/>
      <c r="BD95" s="50"/>
      <c r="BE95" s="44">
        <f t="shared" si="30"/>
        <v>19304.020000000004</v>
      </c>
    </row>
    <row r="96" spans="1:57" x14ac:dyDescent="0.2">
      <c r="A96" s="37">
        <v>91</v>
      </c>
      <c r="B96" s="15" t="s">
        <v>99</v>
      </c>
      <c r="C96" s="15" t="s">
        <v>32</v>
      </c>
      <c r="D96" s="53">
        <v>1943.4</v>
      </c>
      <c r="E96" s="40">
        <v>1940.4</v>
      </c>
      <c r="F96" s="39">
        <v>1295.5999999999999</v>
      </c>
      <c r="G96" s="40">
        <v>1279.4000000000001</v>
      </c>
      <c r="H96" s="39">
        <v>1295.5999999999999</v>
      </c>
      <c r="I96" s="40">
        <v>1272.5999999999999</v>
      </c>
      <c r="J96" s="41">
        <f t="shared" si="33"/>
        <v>4534.6000000000004</v>
      </c>
      <c r="K96" s="59">
        <f t="shared" si="33"/>
        <v>4492.3999999999996</v>
      </c>
      <c r="L96" s="50">
        <f t="shared" si="18"/>
        <v>42.200000000000728</v>
      </c>
      <c r="M96" s="31">
        <v>1280</v>
      </c>
      <c r="N96" s="34">
        <v>1265.8</v>
      </c>
      <c r="O96" s="31">
        <v>1280</v>
      </c>
      <c r="P96" s="68"/>
      <c r="Q96" s="39">
        <f t="shared" si="19"/>
        <v>1280</v>
      </c>
      <c r="R96" s="42">
        <v>1275.2</v>
      </c>
      <c r="S96" s="31">
        <v>1280</v>
      </c>
      <c r="T96" s="42">
        <v>1272</v>
      </c>
      <c r="U96" s="43">
        <f t="shared" si="20"/>
        <v>3840</v>
      </c>
      <c r="V96" s="42">
        <f t="shared" si="20"/>
        <v>3813</v>
      </c>
      <c r="W96" s="50">
        <f t="shared" si="21"/>
        <v>27</v>
      </c>
      <c r="X96" s="31">
        <v>1280</v>
      </c>
      <c r="Y96" s="45">
        <v>1278.8</v>
      </c>
      <c r="Z96" s="31">
        <v>1280</v>
      </c>
      <c r="AA96" s="68"/>
      <c r="AB96" s="39">
        <f t="shared" si="22"/>
        <v>1280</v>
      </c>
      <c r="AC96" s="45">
        <v>1276.8</v>
      </c>
      <c r="AD96" s="31">
        <v>1280</v>
      </c>
      <c r="AE96" s="42">
        <v>1267.8</v>
      </c>
      <c r="AF96" s="44">
        <f t="shared" si="23"/>
        <v>3840</v>
      </c>
      <c r="AG96" s="44">
        <f t="shared" si="23"/>
        <v>3823.3999999999996</v>
      </c>
      <c r="AH96" s="51">
        <f t="shared" si="24"/>
        <v>16.600000000000364</v>
      </c>
      <c r="AI96" s="31">
        <v>1280</v>
      </c>
      <c r="AJ96" s="45">
        <v>1267.8</v>
      </c>
      <c r="AK96" s="43">
        <f t="shared" si="25"/>
        <v>12.200000000000045</v>
      </c>
      <c r="AL96" s="31">
        <v>494.72</v>
      </c>
      <c r="AM96" s="31">
        <v>785.28</v>
      </c>
      <c r="AN96" s="31"/>
      <c r="AO96" s="39">
        <f t="shared" si="17"/>
        <v>1280</v>
      </c>
      <c r="AP96" s="45">
        <v>1268.8</v>
      </c>
      <c r="AQ96" s="43">
        <f t="shared" si="26"/>
        <v>11.200000000000045</v>
      </c>
      <c r="AR96" s="31">
        <v>494.72</v>
      </c>
      <c r="AS96" s="76">
        <v>659.76</v>
      </c>
      <c r="AT96" s="70">
        <v>27.53</v>
      </c>
      <c r="AU96" s="70">
        <v>21.79</v>
      </c>
      <c r="AV96" s="70">
        <v>66.650000000000006</v>
      </c>
      <c r="AW96" s="39">
        <f t="shared" si="27"/>
        <v>1270.45</v>
      </c>
      <c r="AX96" s="48">
        <v>79.599999999999994</v>
      </c>
      <c r="AY96" s="39">
        <v>36.049999999999997</v>
      </c>
      <c r="AZ96" s="39">
        <f t="shared" si="28"/>
        <v>1386.1</v>
      </c>
      <c r="BA96" s="42"/>
      <c r="BB96" s="44">
        <f t="shared" si="29"/>
        <v>3922.7</v>
      </c>
      <c r="BC96" s="40"/>
      <c r="BD96" s="50"/>
      <c r="BE96" s="44">
        <f t="shared" si="30"/>
        <v>16051.499999999998</v>
      </c>
    </row>
    <row r="97" spans="1:57" ht="12" thickBot="1" x14ac:dyDescent="0.25">
      <c r="A97" s="8">
        <v>92</v>
      </c>
      <c r="B97" s="15" t="s">
        <v>98</v>
      </c>
      <c r="C97" s="12" t="s">
        <v>32</v>
      </c>
      <c r="D97" s="39">
        <v>1295.5999999999999</v>
      </c>
      <c r="E97" s="40">
        <v>1282</v>
      </c>
      <c r="F97" s="39">
        <f t="shared" si="31"/>
        <v>1295.5999999999999</v>
      </c>
      <c r="G97" s="40">
        <v>1255.8</v>
      </c>
      <c r="H97" s="39">
        <f t="shared" si="32"/>
        <v>1295.5999999999999</v>
      </c>
      <c r="I97" s="40">
        <v>1348.8</v>
      </c>
      <c r="J97" s="41">
        <f t="shared" si="33"/>
        <v>3886.7999999999997</v>
      </c>
      <c r="K97" s="59">
        <f t="shared" si="33"/>
        <v>3886.6000000000004</v>
      </c>
      <c r="L97" s="51">
        <f t="shared" si="18"/>
        <v>0.19999999999936335</v>
      </c>
      <c r="M97" s="32">
        <v>1280</v>
      </c>
      <c r="N97" s="35">
        <v>1267.8</v>
      </c>
      <c r="O97" s="32">
        <v>1280</v>
      </c>
      <c r="P97" s="69">
        <v>34.630000000000003</v>
      </c>
      <c r="Q97" s="39">
        <f t="shared" si="19"/>
        <v>1314.63</v>
      </c>
      <c r="R97" s="42">
        <v>1257</v>
      </c>
      <c r="S97" s="32">
        <v>1280</v>
      </c>
      <c r="T97" s="42">
        <v>1309.8</v>
      </c>
      <c r="U97" s="43">
        <f t="shared" si="20"/>
        <v>3874.63</v>
      </c>
      <c r="V97" s="42">
        <f t="shared" si="20"/>
        <v>3834.6000000000004</v>
      </c>
      <c r="W97" s="50">
        <f t="shared" si="21"/>
        <v>40.029999999999745</v>
      </c>
      <c r="X97" s="32">
        <v>1280</v>
      </c>
      <c r="Y97" s="46">
        <v>1268</v>
      </c>
      <c r="Z97" s="32">
        <v>1280</v>
      </c>
      <c r="AA97" s="69"/>
      <c r="AB97" s="39">
        <f t="shared" si="22"/>
        <v>1280</v>
      </c>
      <c r="AC97" s="46">
        <v>1187</v>
      </c>
      <c r="AD97" s="32">
        <v>1280</v>
      </c>
      <c r="AE97" s="42">
        <v>1320</v>
      </c>
      <c r="AF97" s="44">
        <f t="shared" si="23"/>
        <v>3840</v>
      </c>
      <c r="AG97" s="44">
        <f t="shared" si="23"/>
        <v>3775</v>
      </c>
      <c r="AH97" s="50">
        <f t="shared" si="24"/>
        <v>65</v>
      </c>
      <c r="AI97" s="32">
        <v>1280</v>
      </c>
      <c r="AJ97" s="46">
        <v>1267.8</v>
      </c>
      <c r="AK97" s="43">
        <f t="shared" si="25"/>
        <v>12.200000000000045</v>
      </c>
      <c r="AL97" s="32">
        <v>494.72</v>
      </c>
      <c r="AM97" s="32">
        <v>785.28</v>
      </c>
      <c r="AN97" s="32"/>
      <c r="AO97" s="39">
        <f t="shared" si="17"/>
        <v>1280</v>
      </c>
      <c r="AP97" s="46">
        <v>1273</v>
      </c>
      <c r="AQ97" s="43">
        <f t="shared" si="26"/>
        <v>7</v>
      </c>
      <c r="AR97" s="32">
        <v>494.72</v>
      </c>
      <c r="AS97" s="77">
        <v>659.76</v>
      </c>
      <c r="AT97" s="71">
        <v>0</v>
      </c>
      <c r="AU97" s="71">
        <v>21.79</v>
      </c>
      <c r="AV97" s="71">
        <v>66.650000000000006</v>
      </c>
      <c r="AW97" s="39">
        <f t="shared" si="27"/>
        <v>1242.92</v>
      </c>
      <c r="AX97" s="48">
        <v>79.599999999999994</v>
      </c>
      <c r="AY97" s="39">
        <v>36.049999999999997</v>
      </c>
      <c r="AZ97" s="39">
        <f t="shared" si="28"/>
        <v>1358.57</v>
      </c>
      <c r="BA97" s="42"/>
      <c r="BB97" s="44">
        <f t="shared" si="29"/>
        <v>3899.37</v>
      </c>
      <c r="BC97" s="40"/>
      <c r="BD97" s="50"/>
      <c r="BE97" s="44">
        <f t="shared" si="30"/>
        <v>15395.57</v>
      </c>
    </row>
    <row r="98" spans="1:57" s="19" customFormat="1" ht="12" thickBot="1" x14ac:dyDescent="0.25">
      <c r="A98" s="22"/>
      <c r="B98" s="23" t="s">
        <v>106</v>
      </c>
      <c r="C98" s="23"/>
      <c r="D98" s="27">
        <f t="shared" ref="D98:R98" si="34">SUM(D6:D97)</f>
        <v>136037.64000000001</v>
      </c>
      <c r="E98" s="25">
        <f t="shared" si="34"/>
        <v>133696.6</v>
      </c>
      <c r="F98" s="24">
        <f t="shared" si="34"/>
        <v>135389.84000000003</v>
      </c>
      <c r="G98" s="28">
        <f t="shared" si="34"/>
        <v>132680.59999999998</v>
      </c>
      <c r="H98" s="24">
        <f t="shared" si="34"/>
        <v>135389.84000000003</v>
      </c>
      <c r="I98" s="25">
        <f t="shared" si="34"/>
        <v>138340.79999999999</v>
      </c>
      <c r="J98" s="25">
        <f t="shared" si="34"/>
        <v>406817.31999999966</v>
      </c>
      <c r="K98" s="25">
        <f t="shared" si="34"/>
        <v>404718</v>
      </c>
      <c r="L98" s="52">
        <f t="shared" si="34"/>
        <v>2099.3200000000056</v>
      </c>
      <c r="M98" s="27">
        <f t="shared" si="34"/>
        <v>143954.6</v>
      </c>
      <c r="N98" s="28">
        <f t="shared" si="34"/>
        <v>137699.99999999997</v>
      </c>
      <c r="O98" s="27">
        <f t="shared" si="34"/>
        <v>143360</v>
      </c>
      <c r="P98" s="27">
        <f t="shared" si="34"/>
        <v>2230.3000000000015</v>
      </c>
      <c r="Q98" s="27">
        <f t="shared" si="34"/>
        <v>145244.69</v>
      </c>
      <c r="R98" s="28">
        <f t="shared" si="34"/>
        <v>142777.20000000001</v>
      </c>
      <c r="S98" s="27">
        <f t="shared" ref="S98:X98" si="35">SUM(S6:S97)</f>
        <v>143106.01</v>
      </c>
      <c r="T98" s="28">
        <f t="shared" si="35"/>
        <v>147953.79999999999</v>
      </c>
      <c r="U98" s="28">
        <f t="shared" si="35"/>
        <v>432305.30000000005</v>
      </c>
      <c r="V98" s="28">
        <f t="shared" si="35"/>
        <v>428430.99999999994</v>
      </c>
      <c r="W98" s="52">
        <f t="shared" si="35"/>
        <v>3874.3000000000047</v>
      </c>
      <c r="X98" s="27">
        <f t="shared" si="35"/>
        <v>143620.79999999999</v>
      </c>
      <c r="Y98" s="28">
        <f>SUM(Y6:Y97)</f>
        <v>141288.19999999998</v>
      </c>
      <c r="Z98" s="27">
        <f>SUM(Z6:Z97)</f>
        <v>143360</v>
      </c>
      <c r="AA98" s="27">
        <f>SUM(AA6:AA97)</f>
        <v>3924.9600000000032</v>
      </c>
      <c r="AB98" s="27">
        <f>SUM(AB6:AB97)</f>
        <v>147327.96000000005</v>
      </c>
      <c r="AC98" s="28">
        <f>SUM(AC6:AC97)</f>
        <v>142545.39999999997</v>
      </c>
      <c r="AD98" s="27">
        <f t="shared" ref="AD98:AI98" si="36">SUM(AD6:AD97)</f>
        <v>143056.20000000001</v>
      </c>
      <c r="AE98" s="28">
        <f t="shared" si="36"/>
        <v>147921.20000000001</v>
      </c>
      <c r="AF98" s="29">
        <f t="shared" si="36"/>
        <v>434004.96000000008</v>
      </c>
      <c r="AG98" s="29">
        <f t="shared" si="36"/>
        <v>431754.8</v>
      </c>
      <c r="AH98" s="52">
        <f t="shared" si="36"/>
        <v>2250.1599999999812</v>
      </c>
      <c r="AI98" s="27">
        <f t="shared" si="36"/>
        <v>144640</v>
      </c>
      <c r="AJ98" s="28">
        <f>SUM(AJ6:AJ97)</f>
        <v>139644.79999999996</v>
      </c>
      <c r="AK98" s="28">
        <f>SUM(AK6:AK97)</f>
        <v>4995.1999999999989</v>
      </c>
      <c r="AL98" s="27">
        <f>SUM(AL6:AL97)</f>
        <v>55903.360000000081</v>
      </c>
      <c r="AM98" s="27">
        <f>SUM(AM6:AM97)</f>
        <v>88736.639999999956</v>
      </c>
      <c r="AN98" s="27"/>
      <c r="AO98" s="27">
        <f>SUM(AO6:AO97)</f>
        <v>144640</v>
      </c>
      <c r="AP98" s="28">
        <f>SUM(AP6:AP97)</f>
        <v>141790.39999999999</v>
      </c>
      <c r="AQ98" s="28">
        <f>SUM(AQ6:AQ97)</f>
        <v>2849.5999999999995</v>
      </c>
      <c r="AR98" s="27">
        <f t="shared" ref="AR98:AW98" si="37">SUM(AR6:AR97)</f>
        <v>55903.360000000081</v>
      </c>
      <c r="AS98" s="27">
        <f t="shared" si="37"/>
        <v>74554.199999999968</v>
      </c>
      <c r="AT98" s="27">
        <f t="shared" si="37"/>
        <v>2233.6299999999997</v>
      </c>
      <c r="AU98" s="27">
        <f t="shared" si="37"/>
        <v>2462.0099999999998</v>
      </c>
      <c r="AV98" s="27">
        <f t="shared" si="37"/>
        <v>5007.199999999998</v>
      </c>
      <c r="AW98" s="27">
        <f t="shared" si="37"/>
        <v>140160.40000000002</v>
      </c>
      <c r="AX98" s="27">
        <f>SUM(AX6:AX97)</f>
        <v>8994.7899999999991</v>
      </c>
      <c r="AY98" s="27">
        <f>SUM(AY6:AY97)</f>
        <v>2834.809999999999</v>
      </c>
      <c r="AZ98" s="27">
        <f>SUM(AZ6:AZ97)</f>
        <v>152010.00000000006</v>
      </c>
      <c r="BA98" s="28"/>
      <c r="BB98" s="29">
        <f>SUM(BB6:BB97)</f>
        <v>433445.19999999972</v>
      </c>
      <c r="BC98" s="29"/>
      <c r="BD98" s="52"/>
      <c r="BE98" s="26">
        <f>SUM(BE6:BE97)</f>
        <v>1698348.9999999998</v>
      </c>
    </row>
    <row r="99" spans="1:57" x14ac:dyDescent="0.2">
      <c r="I99" s="54" t="s">
        <v>133</v>
      </c>
      <c r="J99" s="55">
        <v>412000</v>
      </c>
      <c r="BC99" s="123" t="s">
        <v>139</v>
      </c>
      <c r="BD99" s="123"/>
      <c r="BE99" s="66">
        <v>1711000</v>
      </c>
    </row>
    <row r="100" spans="1:57" x14ac:dyDescent="0.2">
      <c r="G100" s="61"/>
      <c r="I100" s="56" t="s">
        <v>131</v>
      </c>
      <c r="J100" s="57">
        <f>J99-J98</f>
        <v>5182.6800000003423</v>
      </c>
      <c r="M100" s="65" t="e">
        <f>M98-#REF!</f>
        <v>#REF!</v>
      </c>
      <c r="N100" s="60"/>
      <c r="R100" s="74">
        <v>124705</v>
      </c>
      <c r="T100" s="60"/>
      <c r="U100" s="72"/>
      <c r="AI100" s="65"/>
      <c r="AL100" s="65" t="s">
        <v>149</v>
      </c>
      <c r="AM100" s="65">
        <f>AI98-AL98</f>
        <v>88736.639999999927</v>
      </c>
      <c r="AN100" s="65"/>
      <c r="AO100" s="65"/>
      <c r="AY100" s="65"/>
      <c r="BC100" s="124" t="s">
        <v>140</v>
      </c>
      <c r="BD100" s="124"/>
      <c r="BE100" s="61">
        <f>BE99-BE98</f>
        <v>12651.000000000233</v>
      </c>
    </row>
    <row r="101" spans="1:57" x14ac:dyDescent="0.2">
      <c r="I101" s="57" t="s">
        <v>132</v>
      </c>
      <c r="J101" s="57">
        <f>0.28+1295.6</f>
        <v>1295.8799999999999</v>
      </c>
      <c r="R101" s="75" t="s">
        <v>143</v>
      </c>
      <c r="W101" s="62"/>
      <c r="AL101" s="65"/>
      <c r="AM101" s="65"/>
      <c r="AN101" s="65"/>
      <c r="AO101" s="65"/>
      <c r="AP101" s="60"/>
      <c r="AQ101" s="60"/>
      <c r="AW101" s="65"/>
      <c r="AX101" s="73"/>
      <c r="AY101" s="65"/>
      <c r="AZ101" s="65"/>
      <c r="BE101" s="61"/>
    </row>
  </sheetData>
  <mergeCells count="59">
    <mergeCell ref="BC100:BD100"/>
    <mergeCell ref="BA4:BA5"/>
    <mergeCell ref="BB4:BB5"/>
    <mergeCell ref="BC4:BC5"/>
    <mergeCell ref="BD4:BD5"/>
    <mergeCell ref="AW4:AW5"/>
    <mergeCell ref="AX4:AX5"/>
    <mergeCell ref="AY4:AY5"/>
    <mergeCell ref="AZ4:AZ5"/>
    <mergeCell ref="BE4:BE5"/>
    <mergeCell ref="BC99:BD99"/>
    <mergeCell ref="AQ4:AQ5"/>
    <mergeCell ref="AR4:AR5"/>
    <mergeCell ref="AS4:AS5"/>
    <mergeCell ref="AT4:AT5"/>
    <mergeCell ref="AU4:AU5"/>
    <mergeCell ref="AV4:AV5"/>
    <mergeCell ref="AK4:AK5"/>
    <mergeCell ref="AL4:AL5"/>
    <mergeCell ref="AM4:AM5"/>
    <mergeCell ref="AN4:AN5"/>
    <mergeCell ref="AO4:AO5"/>
    <mergeCell ref="AP4:AP5"/>
    <mergeCell ref="AE4:AE5"/>
    <mergeCell ref="AF4:AF5"/>
    <mergeCell ref="AG4:AG5"/>
    <mergeCell ref="AH4:AH5"/>
    <mergeCell ref="AI4:AI5"/>
    <mergeCell ref="AJ4:AJ5"/>
    <mergeCell ref="Y4:Y5"/>
    <mergeCell ref="Z4:Z5"/>
    <mergeCell ref="AA4:AA5"/>
    <mergeCell ref="AB4:AB5"/>
    <mergeCell ref="AC4:AC5"/>
    <mergeCell ref="AD4:AD5"/>
    <mergeCell ref="S4:S5"/>
    <mergeCell ref="T4:T5"/>
    <mergeCell ref="U4:U5"/>
    <mergeCell ref="V4:V5"/>
    <mergeCell ref="W4:W5"/>
    <mergeCell ref="X4:X5"/>
    <mergeCell ref="M4:M5"/>
    <mergeCell ref="N4:N5"/>
    <mergeCell ref="O4:O5"/>
    <mergeCell ref="P4:P5"/>
    <mergeCell ref="Q4:Q5"/>
    <mergeCell ref="R4:R5"/>
    <mergeCell ref="G4:G5"/>
    <mergeCell ref="H4:H5"/>
    <mergeCell ref="I4:I5"/>
    <mergeCell ref="J4:J5"/>
    <mergeCell ref="K4:K5"/>
    <mergeCell ref="L4:L5"/>
    <mergeCell ref="A4:A5"/>
    <mergeCell ref="B4:B5"/>
    <mergeCell ref="C4:C5"/>
    <mergeCell ref="D4:D5"/>
    <mergeCell ref="E4:E5"/>
    <mergeCell ref="F4:F5"/>
  </mergeCells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Statia 1</cp:lastModifiedBy>
  <cp:lastPrinted>2017-12-13T07:30:26Z</cp:lastPrinted>
  <dcterms:created xsi:type="dcterms:W3CDTF">1996-10-14T23:33:28Z</dcterms:created>
  <dcterms:modified xsi:type="dcterms:W3CDTF">2017-12-14T13:46:33Z</dcterms:modified>
</cp:coreProperties>
</file>